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20" tabRatio="893" activeTab="9"/>
  </bookViews>
  <sheets>
    <sheet name="Check_EFS" sheetId="1" r:id="rId1"/>
    <sheet name="Check_OLDS" sheetId="2" r:id="rId2"/>
    <sheet name="Check_OLDF" sheetId="3" r:id="rId3"/>
    <sheet name="Check_OLDE" sheetId="4" r:id="rId4"/>
    <sheet name="OLD_S" sheetId="5" r:id="rId5"/>
    <sheet name="OLD_F" sheetId="6" r:id="rId6"/>
    <sheet name="OLD_E" sheetId="7" r:id="rId7"/>
    <sheet name="Spanish" sheetId="8" r:id="rId8"/>
    <sheet name="French" sheetId="9" r:id="rId9"/>
    <sheet name="English" sheetId="10" r:id="rId10"/>
  </sheets>
  <externalReferences>
    <externalReference r:id="rId13"/>
  </externalReferences>
  <definedNames>
    <definedName name="_Order1" hidden="1">0</definedName>
    <definedName name="growth_e" localSheetId="0">'Check_EFS'!$H$10:$K$22,'Check_EFS'!$H$25:$K$36</definedName>
    <definedName name="growth_e" localSheetId="3">'Check_OLDE'!$H$10:$K$22,'Check_OLDE'!$H$25:$K$36</definedName>
    <definedName name="growth_e" localSheetId="6">'OLD_E'!$H$10:$K$22,'OLD_E'!$H$25:$K$36</definedName>
    <definedName name="growth_e">'English'!$H$10:$K$22,'English'!$H$25:$K$36</definedName>
    <definedName name="growth_f" localSheetId="2">'Check_OLDF'!$H$10:$K$22,'Check_OLDF'!$H$25:$K$36</definedName>
    <definedName name="growth_f" localSheetId="5">'OLD_F'!$H$10:$K$22,'OLD_F'!$H$25:$K$36</definedName>
    <definedName name="growth_f">'French'!$H$10:$K$22,'French'!$H$25:$K$36</definedName>
    <definedName name="growth_s" localSheetId="1">'Check_OLDS'!$H$10:$K$22,'Check_OLDS'!$H$25:$K$36</definedName>
    <definedName name="growth_s" localSheetId="4">'OLD_S'!$H$10:$K$22,'OLD_S'!$H$25:$K$36</definedName>
    <definedName name="growth_s">'Spanish'!$H$10:$K$22,'Spanish'!$H$25:$K$36</definedName>
    <definedName name="Labels" localSheetId="0">'Check_EFS'!$B$9:$B$37</definedName>
    <definedName name="Labels" localSheetId="3">'Check_OLDE'!$B$9:$B$37</definedName>
    <definedName name="Labels" localSheetId="2">'Check_OLDF'!$B$9:$B$36</definedName>
    <definedName name="Labels" localSheetId="1">'Check_OLDS'!$B$9:$B$37</definedName>
    <definedName name="Labels" localSheetId="9">'English'!$B$9:$B$37</definedName>
    <definedName name="Labels" localSheetId="8">'French'!$B$9:$B$36</definedName>
    <definedName name="Labels" localSheetId="6">'OLD_E'!$B$9:$B$37</definedName>
    <definedName name="Labels" localSheetId="5">'OLD_F'!$B$9:$B$36</definedName>
    <definedName name="Labels" localSheetId="4">'OLD_S'!$B$9:$B$37</definedName>
    <definedName name="Labels" localSheetId="7">'Spanish'!$B$9:$B$37</definedName>
    <definedName name="_xlnm.Print_Area" localSheetId="0">'Check_EFS'!$A$1:$K$43</definedName>
    <definedName name="_xlnm.Print_Area" localSheetId="3">'Check_OLDE'!$A$1:$K$43</definedName>
    <definedName name="_xlnm.Print_Area" localSheetId="2">'Check_OLDF'!$A$1:$K$42</definedName>
    <definedName name="_xlnm.Print_Area" localSheetId="1">'Check_OLDS'!$A$1:$K$43</definedName>
    <definedName name="_xlnm.Print_Area" localSheetId="9">'English'!$A$1:$K$43</definedName>
    <definedName name="_xlnm.Print_Area" localSheetId="8">'French'!$A$1:$K$42</definedName>
    <definedName name="_xlnm.Print_Area" localSheetId="6">'OLD_E'!$A$1:$K$43</definedName>
    <definedName name="_xlnm.Print_Area" localSheetId="5">'OLD_F'!$A$1:$K$42</definedName>
    <definedName name="_xlnm.Print_Area" localSheetId="4">'OLD_S'!$A$1:$K$43</definedName>
    <definedName name="_xlnm.Print_Area" localSheetId="7">'Spanish'!$A$1:$K$43</definedName>
  </definedNames>
  <calcPr fullCalcOnLoad="1"/>
</workbook>
</file>

<file path=xl/sharedStrings.xml><?xml version="1.0" encoding="utf-8"?>
<sst xmlns="http://schemas.openxmlformats.org/spreadsheetml/2006/main" count="410" uniqueCount="115">
  <si>
    <t>...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</si>
  <si>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</si>
  <si>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</si>
  <si>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</si>
  <si>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</si>
  <si>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</si>
  <si>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</si>
  <si>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</si>
  <si>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</si>
  <si>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</si>
  <si>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</si>
  <si>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</si>
  <si>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</si>
  <si>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</si>
  <si>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</si>
  <si>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</si>
  <si>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>(Billion dollars and percentage)</t>
  </si>
  <si>
    <t>(En milliards de dollars et en pourcentage)</t>
  </si>
  <si>
    <t>(Miles de millones de dólares y porcentajes)</t>
  </si>
  <si>
    <t xml:space="preserve">European Union (28) </t>
  </si>
  <si>
    <t xml:space="preserve">India </t>
  </si>
  <si>
    <t xml:space="preserve">Hong Kong, China </t>
  </si>
  <si>
    <t xml:space="preserve">Turkey </t>
  </si>
  <si>
    <t xml:space="preserve">United States of America </t>
  </si>
  <si>
    <t xml:space="preserve">Above 10 </t>
  </si>
  <si>
    <t xml:space="preserve">Union européenne (28) </t>
  </si>
  <si>
    <t xml:space="preserve">États-Unis d'Amérique </t>
  </si>
  <si>
    <t xml:space="preserve">Total des 10 économies ci-dessus </t>
  </si>
  <si>
    <t xml:space="preserve">Unión Europea (28) </t>
  </si>
  <si>
    <t xml:space="preserve">Turquía </t>
  </si>
  <si>
    <t xml:space="preserve">Estados Unidos de América </t>
  </si>
  <si>
    <t xml:space="preserve">Total de las 10 economías anteriores </t>
  </si>
  <si>
    <t xml:space="preserve">Japan </t>
  </si>
  <si>
    <t xml:space="preserve">Korea, Republic of </t>
  </si>
  <si>
    <t xml:space="preserve">Switzerland </t>
  </si>
  <si>
    <t xml:space="preserve">Japón </t>
  </si>
  <si>
    <t xml:space="preserve">Corea, República de </t>
  </si>
  <si>
    <t xml:space="preserve">Suiza </t>
  </si>
  <si>
    <t xml:space="preserve">Inde </t>
  </si>
  <si>
    <t xml:space="preserve">Hong Kong, Chine </t>
  </si>
  <si>
    <t xml:space="preserve">Turquie </t>
  </si>
  <si>
    <t xml:space="preserve">Japon </t>
  </si>
  <si>
    <t xml:space="preserve">Corée, République de </t>
  </si>
  <si>
    <t xml:space="preserve">Suisse </t>
  </si>
  <si>
    <t xml:space="preserve">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</si>
  <si>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</si>
  <si>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</si>
  <si>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</si>
  <si>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Table A23 </t>
  </si>
  <si>
    <t>2015</t>
  </si>
  <si>
    <t xml:space="preserve">Tableau A23 </t>
  </si>
  <si>
    <t xml:space="preserve">Cuadro A23 </t>
  </si>
  <si>
    <t>Top 10 exporters and importers of clothing, 2017</t>
  </si>
  <si>
    <t>2010-17</t>
  </si>
  <si>
    <t>2016</t>
  </si>
  <si>
    <t>China (1)</t>
  </si>
  <si>
    <t>Extra-EU(28) exports</t>
  </si>
  <si>
    <t>Bangladesh (2)</t>
  </si>
  <si>
    <t>Viet Nam (2)</t>
  </si>
  <si>
    <t xml:space="preserve">Domestic exports </t>
  </si>
  <si>
    <t xml:space="preserve">Re-exports </t>
  </si>
  <si>
    <t xml:space="preserve">Indonesia </t>
  </si>
  <si>
    <t>Cambodia (2)</t>
  </si>
  <si>
    <t>Extra-EU(28) imports</t>
  </si>
  <si>
    <t>Retained imports (2)</t>
  </si>
  <si>
    <t>…</t>
  </si>
  <si>
    <t>Canada (3)</t>
  </si>
  <si>
    <t>Russian Federation (3)</t>
  </si>
  <si>
    <t>Australia (3)</t>
  </si>
  <si>
    <t>(1)  Includes significant shipments through processing zones.</t>
  </si>
  <si>
    <t>(2) Secretariat estimates</t>
  </si>
  <si>
    <t>(3) Imports are valued f.o.b.</t>
  </si>
  <si>
    <t>Les dix principaux exportateurs et importateurs de vêtements, 2017</t>
  </si>
  <si>
    <t>Chine (1)</t>
  </si>
  <si>
    <t xml:space="preserve">Exportations d'origine locale </t>
  </si>
  <si>
    <t xml:space="preserve">Réexportations </t>
  </si>
  <si>
    <t xml:space="preserve">Indonésie </t>
  </si>
  <si>
    <t>Cambodge (2)</t>
  </si>
  <si>
    <t>Importations définitives (2)</t>
  </si>
  <si>
    <t>Fédération de Russie (3)</t>
  </si>
  <si>
    <t>Australie (3)</t>
  </si>
  <si>
    <t>(1) Y compris d'importantes exportations et importations des zones de perfectionnement.</t>
  </si>
  <si>
    <t>(2) Estimations du Secrétariat.</t>
  </si>
  <si>
    <t>(3) Importations f.a.b.</t>
  </si>
  <si>
    <t>Los diez principales exportadores e importadores de prendas de vestir, 2017</t>
  </si>
  <si>
    <t xml:space="preserve">Exportaciones locales </t>
  </si>
  <si>
    <t xml:space="preserve">Reexportaciones </t>
  </si>
  <si>
    <t>Camboya (2)</t>
  </si>
  <si>
    <t>Importaciones definitivas (2)</t>
  </si>
  <si>
    <t>Canadá (3)</t>
  </si>
  <si>
    <t>Federación de Rusia (3)</t>
  </si>
  <si>
    <t>(1)  Incluye importantes exportaciones e importaciones de las zonas de elaboración.</t>
  </si>
  <si>
    <t>(2) Estimaciones de la Secretaría.</t>
  </si>
  <si>
    <t>(3) Importaciones f.o.b.</t>
  </si>
  <si>
    <t xml:space="preserve">Extra-EU (28) Exports </t>
  </si>
  <si>
    <t xml:space="preserve">     Domestic exports </t>
  </si>
  <si>
    <t xml:space="preserve">     Re-exports </t>
  </si>
  <si>
    <t xml:space="preserve">     Exportations d'origine locale </t>
  </si>
  <si>
    <t xml:space="preserve">     Réexportations </t>
  </si>
  <si>
    <t xml:space="preserve">     Exportaciones locales </t>
  </si>
  <si>
    <t xml:space="preserve">     Reexportaciones </t>
  </si>
  <si>
    <t xml:space="preserve">Extra-EU (28) Imports </t>
  </si>
  <si>
    <t xml:space="preserve">     Retained imports </t>
  </si>
  <si>
    <t xml:space="preserve">     Importations définitives </t>
  </si>
  <si>
    <t xml:space="preserve">     Importaciones definitivas </t>
  </si>
  <si>
    <t>(1) Includes significant shipments through processing zones</t>
  </si>
  <si>
    <t>(1) Incluye importantes exportaciones e importaciones de las zonas de elaboración.</t>
  </si>
  <si>
    <t>Los diez principales exportadores e importadores de prendas de vestir, 2018</t>
  </si>
  <si>
    <t>Les dix principaux exportateurs et importateurs de vêtements, 2018</t>
  </si>
  <si>
    <t>-</t>
  </si>
  <si>
    <t xml:space="preserve">Exportaciones Extra-UE (28)  </t>
  </si>
  <si>
    <t xml:space="preserve">Importaciones Extra-UE (28)  </t>
  </si>
  <si>
    <t xml:space="preserve">Exportations Extra-UE (28)  </t>
  </si>
  <si>
    <t xml:space="preserve">Importations Extra-UE (28)  </t>
  </si>
  <si>
    <r>
      <t>2018</t>
    </r>
    <r>
      <rPr>
        <b/>
        <sz val="9"/>
        <color indexed="40"/>
        <rFont val="細明體"/>
        <family val="3"/>
      </rPr>
      <t xml:space="preserve">年全球前十大成衣出口國及進口國
</t>
    </r>
    <r>
      <rPr>
        <b/>
        <sz val="9"/>
        <color indexed="40"/>
        <rFont val="Arial Narrow"/>
        <family val="2"/>
      </rPr>
      <t>Top 10 exporters and importers of clothing, 2018</t>
    </r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</si>
</sst>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&quot;SFr.&quot;\ * #,##0.00_ ;_ &quot;SFr.&quot;\ * \-#,##0.00_ ;_ &quot;SFr.&quot;\ * &quot;-&quot;??_ ;_ @_ "/>
    <numFmt numFmtId="197" formatCode="_ * #,##0.00_ ;_ * \-#,##0.00_ ;_ * &quot;-&quot;??_ ;_ @_ "/>
    <numFmt numFmtId="198" formatCode="&quot;$&quot;\ #,##0_-;&quot;$&quot;\ #,##0\-"/>
    <numFmt numFmtId="199" formatCode="&quot;$&quot;\ #,##0_-;[Red]&quot;$&quot;\ #,##0\-"/>
    <numFmt numFmtId="200" formatCode="&quot;$&quot;\ #,##0.00_-;&quot;$&quot;\ #,##0.00\-"/>
    <numFmt numFmtId="201" formatCode="&quot;$&quot;\ #,##0.00_-;[Red]&quot;$&quot;\ #,##0.00\-"/>
    <numFmt numFmtId="202" formatCode="_-&quot;$&quot;\ * #,##0_-;_-&quot;$&quot;\ * #,##0\-;_-&quot;$&quot;\ * &quot;-&quot;_-;_-@_-"/>
    <numFmt numFmtId="203" formatCode="_-* #,##0_-;_-* #,##0\-;_-* &quot;-&quot;_-;_-@_-"/>
    <numFmt numFmtId="204" formatCode="_-&quot;$&quot;\ * #,##0.00_-;_-&quot;$&quot;\ * #,##0.00\-;_-&quot;$&quot;\ * &quot;-&quot;??_-;_-@_-"/>
    <numFmt numFmtId="205" formatCode="_-* #,##0.00_-;_-* #,##0.00\-;_-* &quot;-&quot;??_-;_-@_-"/>
    <numFmt numFmtId="206" formatCode="&quot;$&quot;\ #,##0;&quot;$&quot;\ \-#,##0"/>
    <numFmt numFmtId="207" formatCode="&quot;$&quot;\ #,##0;[Red]&quot;$&quot;\ \-#,##0"/>
    <numFmt numFmtId="208" formatCode="&quot;$&quot;\ #,##0.00;&quot;$&quot;\ \-#,##0.00"/>
    <numFmt numFmtId="209" formatCode="&quot;$&quot;\ #,##0.00;[Red]&quot;$&quot;\ \-#,##0.00"/>
    <numFmt numFmtId="210" formatCode="_ &quot;$&quot;\ * #,##0_ ;_ &quot;$&quot;\ * \-#,##0_ ;_ &quot;$&quot;\ * &quot;-&quot;_ ;_ @_ "/>
    <numFmt numFmtId="211" formatCode="_ &quot;$&quot;\ * #,##0.00_ ;_ &quot;$&quot;\ * \-#,##0.00_ ;_ &quot;$&quot;\ * &quot;-&quot;??_ ;_ @_ "/>
    <numFmt numFmtId="212" formatCode="0.00_)"/>
    <numFmt numFmtId="213" formatCode="0.0_)"/>
    <numFmt numFmtId="214" formatCode="0_)"/>
    <numFmt numFmtId="215" formatCode="0.0"/>
    <numFmt numFmtId="216" formatCode="#\ ###\ ##0"/>
    <numFmt numFmtId="217" formatCode="0.000_)"/>
    <numFmt numFmtId="218" formatCode="#.0\ ###\ ##0"/>
    <numFmt numFmtId="219" formatCode="#.\ ###\ ##0"/>
    <numFmt numFmtId="220" formatCode=".\ ###\ ##00;00000000000000000000000000000000000000000000000"/>
    <numFmt numFmtId="221" formatCode=".\ ##\ ##00;00000000000000000000000000000000000000000000000"/>
    <numFmt numFmtId="222" formatCode=".\ #\ ##00;00000000000000000000000000000000000000000000000"/>
    <numFmt numFmtId="223" formatCode=".\ \ ##00;00000000000000000000000000000000000000000000000"/>
    <numFmt numFmtId="224" formatCode=".\ \ ##0;00000000000000000000000000000000000000000000000"/>
    <numFmt numFmtId="225" formatCode=".\ \ ##;00000000000000000000000000000000000000000000000"/>
    <numFmt numFmtId="226" formatCode=".\ \ #;00000000000000000000000000000000000000000000000"/>
  </numFmts>
  <fonts count="55">
    <font>
      <sz val="11"/>
      <name val="Times New Roman"/>
      <family val="1"/>
    </font>
    <font>
      <sz val="10"/>
      <name val="Arial"/>
      <family val="2"/>
    </font>
    <font>
      <sz val="8"/>
      <name val="CG Times"/>
      <family val="1"/>
    </font>
    <font>
      <sz val="7"/>
      <name val="Arial Narrow"/>
      <family val="2"/>
    </font>
    <font>
      <sz val="6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1"/>
    </font>
    <font>
      <sz val="9"/>
      <name val="細明體"/>
      <family val="3"/>
    </font>
    <font>
      <sz val="11"/>
      <color indexed="40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19"/>
      <name val="新細明體"/>
      <family val="1"/>
    </font>
    <font>
      <b/>
      <sz val="11"/>
      <color indexed="40"/>
      <name val="新細明體"/>
      <family val="1"/>
    </font>
    <font>
      <b/>
      <sz val="18"/>
      <color indexed="62"/>
      <name val="新細明體"/>
      <family val="1"/>
    </font>
    <font>
      <sz val="11"/>
      <color indexed="10"/>
      <name val="新細明體"/>
      <family val="1"/>
    </font>
    <font>
      <sz val="7"/>
      <color indexed="40"/>
      <name val="Arial Narrow"/>
      <family val="2"/>
    </font>
    <font>
      <sz val="8"/>
      <color indexed="40"/>
      <name val="Arial Narrow"/>
      <family val="2"/>
    </font>
    <font>
      <sz val="11"/>
      <color indexed="40"/>
      <name val="Times New Roman"/>
      <family val="1"/>
    </font>
    <font>
      <b/>
      <sz val="9"/>
      <color indexed="40"/>
      <name val="Arial Narrow"/>
      <family val="2"/>
    </font>
    <font>
      <sz val="6"/>
      <color indexed="40"/>
      <name val="Arial Narrow"/>
      <family val="2"/>
    </font>
    <font>
      <b/>
      <sz val="9"/>
      <color indexed="40"/>
      <name val="細明體"/>
      <family val="3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Times New Roman"/>
      <family val="1"/>
    </font>
    <font>
      <b/>
      <sz val="9"/>
      <color theme="1"/>
      <name val="Arial Narrow"/>
      <family val="2"/>
    </font>
    <font>
      <sz val="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/>
      <protection locked="0"/>
    </xf>
    <xf numFmtId="215" fontId="3" fillId="34" borderId="0" xfId="0" applyNumberFormat="1" applyFont="1" applyFill="1" applyBorder="1" applyAlignment="1" applyProtection="1">
      <alignment/>
      <protection locked="0"/>
    </xf>
    <xf numFmtId="212" fontId="3" fillId="0" borderId="10" xfId="0" applyNumberFormat="1" applyFont="1" applyBorder="1" applyAlignment="1" applyProtection="1">
      <alignment horizontal="left" indent="1"/>
      <protection locked="0"/>
    </xf>
    <xf numFmtId="215" fontId="3" fillId="0" borderId="10" xfId="0" applyNumberFormat="1" applyFont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212" fontId="3" fillId="0" borderId="11" xfId="0" applyNumberFormat="1" applyFont="1" applyBorder="1" applyAlignment="1" applyProtection="1">
      <alignment horizontal="left" indent="1"/>
      <protection locked="0"/>
    </xf>
    <xf numFmtId="215" fontId="3" fillId="0" borderId="11" xfId="0" applyNumberFormat="1" applyFont="1" applyBorder="1" applyAlignment="1" applyProtection="1">
      <alignment horizontal="right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215" fontId="6" fillId="0" borderId="12" xfId="0" applyNumberFormat="1" applyFont="1" applyBorder="1" applyAlignment="1" applyProtection="1">
      <alignment horizontal="right"/>
      <protection locked="0"/>
    </xf>
    <xf numFmtId="1" fontId="6" fillId="0" borderId="12" xfId="0" applyNumberFormat="1" applyFont="1" applyBorder="1" applyAlignment="1" applyProtection="1">
      <alignment horizontal="right"/>
      <protection locked="0"/>
    </xf>
    <xf numFmtId="0" fontId="5" fillId="33" borderId="13" xfId="0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7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5" fillId="35" borderId="13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right"/>
      <protection locked="0"/>
    </xf>
    <xf numFmtId="0" fontId="5" fillId="33" borderId="13" xfId="0" applyFont="1" applyFill="1" applyBorder="1" applyAlignment="1">
      <alignment horizontal="right"/>
    </xf>
    <xf numFmtId="0" fontId="3" fillId="0" borderId="0" xfId="0" applyFont="1" applyAlignment="1">
      <alignment/>
    </xf>
    <xf numFmtId="212" fontId="6" fillId="0" borderId="12" xfId="0" applyNumberFormat="1" applyFont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 horizontal="left"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2" fillId="0" borderId="0" xfId="0" applyFont="1" applyAlignment="1">
      <alignment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3" fillId="34" borderId="0" xfId="0" applyFont="1" applyFill="1" applyAlignment="1" applyProtection="1">
      <alignment/>
      <protection/>
    </xf>
    <xf numFmtId="1" fontId="3" fillId="34" borderId="0" xfId="0" applyNumberFormat="1" applyFont="1" applyFill="1" applyBorder="1" applyAlignment="1" applyProtection="1">
      <alignment horizontal="right"/>
      <protection/>
    </xf>
    <xf numFmtId="213" fontId="3" fillId="34" borderId="0" xfId="0" applyNumberFormat="1" applyFont="1" applyFill="1" applyBorder="1" applyAlignment="1" applyProtection="1">
      <alignment horizontal="right"/>
      <protection/>
    </xf>
    <xf numFmtId="214" fontId="3" fillId="34" borderId="0" xfId="0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vertical="center"/>
      <protection/>
    </xf>
    <xf numFmtId="212" fontId="3" fillId="0" borderId="10" xfId="0" applyNumberFormat="1" applyFont="1" applyBorder="1" applyAlignment="1" applyProtection="1">
      <alignment horizontal="left" indent="2"/>
      <protection locked="0"/>
    </xf>
    <xf numFmtId="212" fontId="3" fillId="0" borderId="11" xfId="0" applyNumberFormat="1" applyFont="1" applyBorder="1" applyAlignment="1" applyProtection="1">
      <alignment horizontal="left" indent="2"/>
      <protection locked="0"/>
    </xf>
    <xf numFmtId="1" fontId="3" fillId="34" borderId="0" xfId="0" applyNumberFormat="1" applyFont="1" applyFill="1" applyBorder="1" applyAlignment="1" applyProtection="1">
      <alignment horizontal="right"/>
      <protection locked="0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 horizontal="right"/>
      <protection/>
    </xf>
    <xf numFmtId="0" fontId="53" fillId="0" borderId="0" xfId="0" applyFont="1" applyFill="1" applyAlignment="1" applyProtection="1">
      <alignment horizontal="left" vertical="center"/>
      <protection locked="0"/>
    </xf>
    <xf numFmtId="0" fontId="54" fillId="0" borderId="0" xfId="0" applyFont="1" applyFill="1" applyAlignment="1" applyProtection="1">
      <alignment horizontal="left" vertical="center"/>
      <protection locked="0"/>
    </xf>
    <xf numFmtId="0" fontId="8" fillId="35" borderId="13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8" fillId="35" borderId="13" xfId="0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53" fillId="0" borderId="0" xfId="0" applyFont="1" applyFill="1" applyAlignment="1" applyProtection="1">
      <alignment horizontal="left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2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  <dxf>
      <font>
        <b val="0"/>
        <i val="0"/>
        <strike val="0"/>
        <color theme="1"/>
      </font>
      <border/>
    </dxf>
  </dxfs>
  <tableStyles count="1" defaultTableStyle="TableStyleMedium2" defaultPivotStyle="PivotStyleLight16">
    <tableStyle name="PivotStyleLight16 2" table="0" count="11">
      <tableStyleElement type="headerRow" dxfId="125"/>
      <tableStyleElement type="totalRow" dxfId="124"/>
      <tableStyleElement type="firstRowStripe" dxfId="123"/>
      <tableStyleElement type="firstColumnStripe" dxfId="122"/>
      <tableStyleElement type="firstSubtotalColumn" dxfId="121"/>
      <tableStyleElement type="firstSubtotalRow" dxfId="120"/>
      <tableStyleElement type="secondSubtotalRow" dxfId="119"/>
      <tableStyleElement type="firstRowSubheading" dxfId="118"/>
      <tableStyleElement type="secondRowSubheading" dxfId="117"/>
      <tableStyleElement type="pageFieldLabels" dxfId="116"/>
      <tableStyleElement type="pageFieldValues" dxfId="1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_Stat\Its\EDP_Applications\Table%20production_System\Final_Tables\Master_Excel\Publish\ye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s"/>
      <sheetName val="macros"/>
      <sheetName val="Sheet3"/>
    </sheetNames>
    <definedNames>
      <definedName name="YMAX2" refersTo="=years!$C$5"/>
    </definedNames>
    <sheetDataSet>
      <sheetData sheetId="0">
        <row r="3">
          <cell r="C3">
            <v>2018</v>
          </cell>
        </row>
        <row r="4">
          <cell r="C4" t="str">
            <v>2017</v>
          </cell>
        </row>
        <row r="5">
          <cell r="C5" t="str">
            <v>2016</v>
          </cell>
        </row>
        <row r="13">
          <cell r="C13" t="str">
            <v>2010-18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 transitionEvaluation="1"/>
  <dimension ref="A1:N53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6.28125" style="3" customWidth="1"/>
    <col min="3" max="3" width="6.7109375" style="3" customWidth="1"/>
    <col min="4" max="11" width="6.421875" style="3" customWidth="1"/>
    <col min="12" max="12" width="1.7109375" style="3" customWidth="1"/>
    <col min="13" max="16384" width="6.7109375" style="3" customWidth="1"/>
  </cols>
  <sheetData>
    <row r="1" spans="1:13" s="39" customFormat="1" ht="15" customHeight="1">
      <c r="A1" s="36"/>
      <c r="B1" s="32" t="str">
        <f>+English!B1</f>
        <v>Table A23 </v>
      </c>
      <c r="C1" s="33"/>
      <c r="D1" s="33"/>
      <c r="E1" s="33"/>
      <c r="F1" s="33"/>
      <c r="G1" s="33"/>
      <c r="H1" s="33"/>
      <c r="I1" s="33"/>
      <c r="J1" s="33"/>
      <c r="K1" s="33"/>
      <c r="L1" s="37"/>
      <c r="M1" s="38"/>
    </row>
    <row r="2" spans="1:13" s="39" customFormat="1" ht="39" customHeight="1">
      <c r="A2" s="37"/>
      <c r="B2" s="51" t="str">
        <f>+English!B2</f>
        <v>2018年全球前十大成衣出口國及進口國
Top 10 exporters and importers of clothing, 2018</v>
      </c>
      <c r="C2" s="51"/>
      <c r="D2" s="51"/>
      <c r="E2" s="51"/>
      <c r="F2" s="51"/>
      <c r="G2" s="51"/>
      <c r="H2" s="51"/>
      <c r="I2" s="51"/>
      <c r="J2" s="51"/>
      <c r="K2" s="51"/>
      <c r="L2" s="37"/>
      <c r="M2" s="38"/>
    </row>
    <row r="3" spans="1:13" s="39" customFormat="1" ht="21" customHeight="1">
      <c r="A3" s="37"/>
      <c r="B3" s="52" t="str">
        <f>+English!B3</f>
        <v>(Billion dollars and percentage)</v>
      </c>
      <c r="C3" s="52"/>
      <c r="D3" s="52"/>
      <c r="E3" s="52"/>
      <c r="F3" s="52"/>
      <c r="G3" s="52"/>
      <c r="H3" s="52"/>
      <c r="I3" s="52"/>
      <c r="J3" s="52"/>
      <c r="K3" s="52"/>
      <c r="L3" s="37"/>
      <c r="M3" s="38"/>
    </row>
    <row r="4" spans="1:12" ht="10.5" customHeight="1">
      <c r="A4" s="2"/>
      <c r="B4" s="22"/>
      <c r="C4" s="53" t="str">
        <f>+English!C4</f>
        <v>Value </v>
      </c>
      <c r="D4" s="55" t="str">
        <f>+English!D4</f>
        <v>Share in world exports/imports </v>
      </c>
      <c r="E4" s="56">
        <v>0</v>
      </c>
      <c r="F4" s="56">
        <v>0</v>
      </c>
      <c r="G4" s="56">
        <v>0</v>
      </c>
      <c r="H4" s="53" t="str">
        <f>+English!H4</f>
        <v>Annual percentage change </v>
      </c>
      <c r="I4" s="58">
        <v>0</v>
      </c>
      <c r="J4" s="58">
        <v>0</v>
      </c>
      <c r="K4" s="58">
        <v>0</v>
      </c>
      <c r="L4" s="1"/>
    </row>
    <row r="5" spans="1:13" ht="10.5" customHeight="1">
      <c r="A5" s="2"/>
      <c r="B5" s="22"/>
      <c r="C5" s="54" t="s">
        <v>1</v>
      </c>
      <c r="D5" s="57">
        <v>0</v>
      </c>
      <c r="E5" s="56">
        <v>0</v>
      </c>
      <c r="F5" s="56">
        <v>0</v>
      </c>
      <c r="G5" s="56">
        <v>0</v>
      </c>
      <c r="H5" s="59">
        <v>0</v>
      </c>
      <c r="I5" s="58">
        <v>0</v>
      </c>
      <c r="J5" s="58">
        <v>0</v>
      </c>
      <c r="K5" s="58">
        <v>0</v>
      </c>
      <c r="L5" s="1"/>
      <c r="M5" s="2"/>
    </row>
    <row r="6" spans="1:13" ht="2.25" customHeight="1">
      <c r="A6" s="2"/>
      <c r="B6" s="23"/>
      <c r="C6" s="24">
        <f>+English!C6</f>
        <v>0</v>
      </c>
      <c r="D6" s="24">
        <f>+English!D6</f>
        <v>0</v>
      </c>
      <c r="E6" s="25">
        <f>+English!E6</f>
        <v>0</v>
      </c>
      <c r="F6" s="25">
        <f>+English!F6</f>
        <v>0</v>
      </c>
      <c r="G6" s="25">
        <f>+English!G6</f>
        <v>0</v>
      </c>
      <c r="H6" s="25">
        <f>+English!H6</f>
        <v>0</v>
      </c>
      <c r="I6" s="25">
        <f>+English!I6</f>
        <v>0</v>
      </c>
      <c r="J6" s="25">
        <f>+English!J6</f>
        <v>0</v>
      </c>
      <c r="K6" s="25">
        <f>+English!K6</f>
        <v>0</v>
      </c>
      <c r="L6" s="2"/>
      <c r="M6" s="2"/>
    </row>
    <row r="7" spans="1:13" ht="13.5" customHeight="1">
      <c r="A7" s="2"/>
      <c r="B7" s="7"/>
      <c r="C7" s="27">
        <f>+English!C7</f>
        <v>2018</v>
      </c>
      <c r="D7" s="19">
        <f>+English!D7</f>
        <v>2000</v>
      </c>
      <c r="E7" s="26">
        <f>+English!E7</f>
        <v>2005</v>
      </c>
      <c r="F7" s="26">
        <f>+English!F7</f>
        <v>2010</v>
      </c>
      <c r="G7" s="27">
        <f>+English!G7</f>
        <v>2018</v>
      </c>
      <c r="H7" s="28" t="str">
        <f>+English!H7</f>
        <v>2010-18</v>
      </c>
      <c r="I7" s="26" t="str">
        <f>+English!I7</f>
        <v>2016</v>
      </c>
      <c r="J7" s="26" t="str">
        <f>+English!J7</f>
        <v>2017</v>
      </c>
      <c r="K7" s="8">
        <f>+English!K7</f>
        <v>2018</v>
      </c>
      <c r="L7" s="2"/>
      <c r="M7" s="2"/>
    </row>
    <row r="8" spans="1:13" ht="3.7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2"/>
      <c r="M8" s="2"/>
    </row>
    <row r="9" spans="2:11" s="6" customFormat="1" ht="12" customHeight="1">
      <c r="B9" s="9" t="str">
        <f>+English!B9</f>
        <v>Exporters                                                                                                                                                                                                                                       </v>
      </c>
      <c r="C9" s="10"/>
      <c r="D9" s="9"/>
      <c r="E9" s="9"/>
      <c r="F9" s="9"/>
      <c r="G9" s="9"/>
      <c r="H9" s="9"/>
      <c r="I9" s="9"/>
      <c r="J9" s="9"/>
      <c r="K9" s="9"/>
    </row>
    <row r="10" spans="2:11" s="6" customFormat="1" ht="10.5" customHeight="1">
      <c r="B10" s="11" t="str">
        <f>+English!B10</f>
        <v>China (1)</v>
      </c>
      <c r="C10" s="13">
        <f>IF(ISNUMBER(English!C10-French!C10-Spanish!C10+English!C10),English!C10-French!C10-Spanish!C10+English!C10,)</f>
        <v>0</v>
      </c>
      <c r="D10" s="12">
        <f>IF(ISNUMBER(English!D10-French!D10-Spanish!D10+English!D10),English!D10-French!D10-Spanish!D10+English!D10,)</f>
        <v>0</v>
      </c>
      <c r="E10" s="12">
        <f>IF(ISNUMBER(English!E10-French!E10-Spanish!E10+English!E10),English!E10-French!E10-Spanish!E10+English!E10,)</f>
        <v>0</v>
      </c>
      <c r="F10" s="12">
        <f>IF(ISNUMBER(English!F10-French!F10-Spanish!F10+English!F10),English!F10-French!F10-Spanish!F10+English!F10,)</f>
        <v>0</v>
      </c>
      <c r="G10" s="12">
        <f>IF(ISNUMBER(English!G10-French!G10-Spanish!G10+English!G10),English!G10-French!G10-Spanish!G10+English!G10,)</f>
        <v>0</v>
      </c>
      <c r="H10" s="13">
        <f>IF(ISNUMBER(English!H10-French!H10-Spanish!H10+English!H10),English!H10-French!H10-Spanish!H10+English!H10,)</f>
        <v>0</v>
      </c>
      <c r="I10" s="13">
        <f>IF(ISNUMBER(English!I10-French!I10-Spanish!I10+English!I10),English!I10-French!I10-Spanish!I10+English!I10,)</f>
        <v>0</v>
      </c>
      <c r="J10" s="13">
        <f>IF(ISNUMBER(English!J10-French!J10-Spanish!J10+English!J10),English!J10-French!J10-Spanish!J10+English!J10,)</f>
        <v>0</v>
      </c>
      <c r="K10" s="13">
        <f>IF(ISNUMBER(English!K10-French!K10-Spanish!K10+English!K10),English!K10-French!K10-Spanish!K10+English!K10,)</f>
        <v>0</v>
      </c>
    </row>
    <row r="11" spans="2:11" s="6" customFormat="1" ht="10.5" customHeight="1">
      <c r="B11" s="11" t="str">
        <f>+English!B11</f>
        <v>European Union (28) </v>
      </c>
      <c r="C11" s="16">
        <f>IF(ISNUMBER(English!C11-French!C11-Spanish!C11+English!C11),English!C11-French!C11-Spanish!C11+English!C11,)</f>
        <v>0</v>
      </c>
      <c r="D11" s="15">
        <f>IF(ISNUMBER(English!D11-French!D11-Spanish!D11+English!D11),English!D11-French!D11-Spanish!D11+English!D11,)</f>
        <v>0</v>
      </c>
      <c r="E11" s="15">
        <f>IF(ISNUMBER(English!E11-French!E11-Spanish!E11+English!E11),English!E11-French!E11-Spanish!E11+English!E11,)</f>
        <v>0</v>
      </c>
      <c r="F11" s="15">
        <f>IF(ISNUMBER(English!F11-French!F11-Spanish!F11+English!F11),English!F11-French!F11-Spanish!F11+English!F11,)</f>
        <v>0</v>
      </c>
      <c r="G11" s="15">
        <f>IF(ISNUMBER(English!G11-French!G11-Spanish!G11+English!G11),English!G11-French!G11-Spanish!G11+English!G11,)</f>
        <v>0</v>
      </c>
      <c r="H11" s="16">
        <f>IF(ISNUMBER(English!H11-French!H11-Spanish!H11+English!H11),English!H11-French!H11-Spanish!H11+English!H11,)</f>
        <v>0</v>
      </c>
      <c r="I11" s="16">
        <f>IF(ISNUMBER(English!I11-French!I11-Spanish!I11+English!I11),English!I11-French!I11-Spanish!I11+English!I11,)</f>
        <v>0</v>
      </c>
      <c r="J11" s="16">
        <f>IF(ISNUMBER(English!J11-French!J11-Spanish!J11+English!J11),English!J11-French!J11-Spanish!J11+English!J11,)</f>
        <v>0</v>
      </c>
      <c r="K11" s="16">
        <f>IF(ISNUMBER(English!K11-French!K11-Spanish!K11+English!K11),English!K11-French!K11-Spanish!K11+English!K11,)</f>
        <v>0</v>
      </c>
    </row>
    <row r="12" spans="2:11" s="6" customFormat="1" ht="10.5" customHeight="1">
      <c r="B12" s="46" t="str">
        <f>+English!B12</f>
        <v>Extra-EU (28) Exports </v>
      </c>
      <c r="C12" s="16">
        <f>IF(ISNUMBER(English!C12-French!C12-Spanish!C12+English!C12),English!C12-French!C12-Spanish!C12+English!C12,)</f>
        <v>0</v>
      </c>
      <c r="D12" s="15">
        <f>IF(ISNUMBER(English!D12-French!D12-Spanish!D12+English!D12),English!D12-French!D12-Spanish!D12+English!D12,)</f>
        <v>0</v>
      </c>
      <c r="E12" s="15">
        <f>IF(ISNUMBER(English!E12-French!E12-Spanish!E12+English!E12),English!E12-French!E12-Spanish!E12+English!E12,)</f>
        <v>0</v>
      </c>
      <c r="F12" s="15">
        <f>IF(ISNUMBER(English!F12-French!F12-Spanish!F12+English!F12),English!F12-French!F12-Spanish!F12+English!F12,)</f>
        <v>0</v>
      </c>
      <c r="G12" s="15">
        <f>IF(ISNUMBER(English!G12-French!G12-Spanish!G12+English!G12),English!G12-French!G12-Spanish!G12+English!G12,)</f>
        <v>0</v>
      </c>
      <c r="H12" s="16">
        <f>IF(ISNUMBER(English!H12-French!H12-Spanish!H12+English!H12),English!H12-French!H12-Spanish!H12+English!H12,)</f>
        <v>0</v>
      </c>
      <c r="I12" s="16">
        <f>IF(ISNUMBER(English!I12-French!I12-Spanish!I12+English!I12),English!I12-French!I12-Spanish!I12+English!I12,)</f>
        <v>0</v>
      </c>
      <c r="J12" s="16">
        <f>IF(ISNUMBER(English!J12-French!J12-Spanish!J12+English!J12),English!J12-French!J12-Spanish!J12+English!J12,)</f>
        <v>0</v>
      </c>
      <c r="K12" s="16">
        <f>IF(ISNUMBER(English!K12-French!K12-Spanish!K12+English!K12),English!K12-French!K12-Spanish!K12+English!K12,)</f>
        <v>0</v>
      </c>
    </row>
    <row r="13" spans="2:11" s="6" customFormat="1" ht="10.5" customHeight="1">
      <c r="B13" s="11" t="str">
        <f>+English!B13</f>
        <v>Bangladesh (2)</v>
      </c>
      <c r="C13" s="16">
        <f>IF(ISNUMBER(English!C13-French!C13-Spanish!C13+English!C13),English!C13-French!C13-Spanish!C13+English!C13,)</f>
        <v>0</v>
      </c>
      <c r="D13" s="15">
        <f>IF(ISNUMBER(English!D13-French!D13-Spanish!D13+English!D13),English!D13-French!D13-Spanish!D13+English!D13,)</f>
        <v>0</v>
      </c>
      <c r="E13" s="15">
        <f>IF(ISNUMBER(English!E13-French!E13-Spanish!E13+English!E13),English!E13-French!E13-Spanish!E13+English!E13,)</f>
        <v>0</v>
      </c>
      <c r="F13" s="15">
        <f>IF(ISNUMBER(English!F13-French!F13-Spanish!F13+English!F13),English!F13-French!F13-Spanish!F13+English!F13,)</f>
        <v>0</v>
      </c>
      <c r="G13" s="15">
        <f>IF(ISNUMBER(English!G13-French!G13-Spanish!G13+English!G13),English!G13-French!G13-Spanish!G13+English!G13,)</f>
        <v>0</v>
      </c>
      <c r="H13" s="16">
        <f>IF(ISNUMBER(English!H13-French!H13-Spanish!H13+English!H13),English!H13-French!H13-Spanish!H13+English!H13,)</f>
        <v>0</v>
      </c>
      <c r="I13" s="16">
        <f>IF(ISNUMBER(English!I13-French!I13-Spanish!I13+English!I13),English!I13-French!I13-Spanish!I13+English!I13,)</f>
        <v>0</v>
      </c>
      <c r="J13" s="16">
        <f>IF(ISNUMBER(English!J13-French!J13-Spanish!J13+English!J13),English!J13-French!J13-Spanish!J13+English!J13,)</f>
        <v>0</v>
      </c>
      <c r="K13" s="16">
        <f>IF(ISNUMBER(English!K13-French!K13-Spanish!K13+English!K13),English!K13-French!K13-Spanish!K13+English!K13,)</f>
        <v>0</v>
      </c>
    </row>
    <row r="14" spans="2:11" s="6" customFormat="1" ht="10.5" customHeight="1">
      <c r="B14" s="11" t="str">
        <f>+English!B14</f>
        <v>Viet Nam (2)</v>
      </c>
      <c r="C14" s="16">
        <f>IF(ISNUMBER(English!C14-French!C14-Spanish!C14+English!C14),English!C14-French!C14-Spanish!C14+English!C14,)</f>
        <v>0</v>
      </c>
      <c r="D14" s="15">
        <f>IF(ISNUMBER(English!D14-French!D14-Spanish!D14+English!D14),English!D14-French!D14-Spanish!D14+English!D14,)</f>
        <v>0</v>
      </c>
      <c r="E14" s="15">
        <f>IF(ISNUMBER(English!E14-French!E14-Spanish!E14+English!E14),English!E14-French!E14-Spanish!E14+English!E14,)</f>
        <v>0</v>
      </c>
      <c r="F14" s="15">
        <f>IF(ISNUMBER(English!F14-French!F14-Spanish!F14+English!F14),English!F14-French!F14-Spanish!F14+English!F14,)</f>
        <v>0</v>
      </c>
      <c r="G14" s="15">
        <f>IF(ISNUMBER(English!G14-French!G14-Spanish!G14+English!G14),English!G14-French!G14-Spanish!G14+English!G14,)</f>
        <v>0</v>
      </c>
      <c r="H14" s="16">
        <f>IF(ISNUMBER(English!H14-French!H14-Spanish!H14+English!H14),English!H14-French!H14-Spanish!H14+English!H14,)</f>
        <v>0</v>
      </c>
      <c r="I14" s="16">
        <f>IF(ISNUMBER(English!I14-French!I14-Spanish!I14+English!I14),English!I14-French!I14-Spanish!I14+English!I14,)</f>
        <v>0</v>
      </c>
      <c r="J14" s="16">
        <f>IF(ISNUMBER(English!J14-French!J14-Spanish!J14+English!J14),English!J14-French!J14-Spanish!J14+English!J14,)</f>
        <v>0</v>
      </c>
      <c r="K14" s="16">
        <f>IF(ISNUMBER(English!K14-French!K14-Spanish!K14+English!K14),English!K14-French!K14-Spanish!K14+English!K14,)</f>
        <v>0</v>
      </c>
    </row>
    <row r="15" spans="2:11" s="6" customFormat="1" ht="10.5" customHeight="1">
      <c r="B15" s="11" t="str">
        <f>+English!B15</f>
        <v>India </v>
      </c>
      <c r="C15" s="16">
        <f>IF(ISNUMBER(English!C15-French!C15-Spanish!C15+English!C15),English!C15-French!C15-Spanish!C15+English!C15,)</f>
        <v>0</v>
      </c>
      <c r="D15" s="15">
        <f>IF(ISNUMBER(English!D15-French!D15-Spanish!D15+English!D15),English!D15-French!D15-Spanish!D15+English!D15,)</f>
        <v>0</v>
      </c>
      <c r="E15" s="15">
        <f>IF(ISNUMBER(English!E15-French!E15-Spanish!E15+English!E15),English!E15-French!E15-Spanish!E15+English!E15,)</f>
        <v>0</v>
      </c>
      <c r="F15" s="15">
        <f>IF(ISNUMBER(English!F15-French!F15-Spanish!F15+English!F15),English!F15-French!F15-Spanish!F15+English!F15,)</f>
        <v>0</v>
      </c>
      <c r="G15" s="15">
        <f>IF(ISNUMBER(English!G15-French!G15-Spanish!G15+English!G15),English!G15-French!G15-Spanish!G15+English!G15,)</f>
        <v>0</v>
      </c>
      <c r="H15" s="16">
        <f>IF(ISNUMBER(English!H15-French!H15-Spanish!H15+English!H15),English!H15-French!H15-Spanish!H15+English!H15,)</f>
        <v>0</v>
      </c>
      <c r="I15" s="16">
        <f>IF(ISNUMBER(English!I15-French!I15-Spanish!I15+English!I15),English!I15-French!I15-Spanish!I15+English!I15,)</f>
        <v>0</v>
      </c>
      <c r="J15" s="16">
        <f>IF(ISNUMBER(English!J15-French!J15-Spanish!J15+English!J15),English!J15-French!J15-Spanish!J15+English!J15,)</f>
        <v>0</v>
      </c>
      <c r="K15" s="16">
        <f>IF(ISNUMBER(English!K15-French!K15-Spanish!K15+English!K15),English!K15-French!K15-Spanish!K15+English!K15,)</f>
        <v>0</v>
      </c>
    </row>
    <row r="16" spans="2:11" s="6" customFormat="1" ht="10.5" customHeight="1">
      <c r="B16" s="11" t="str">
        <f>+English!B16</f>
        <v>Turkey </v>
      </c>
      <c r="C16" s="16">
        <f>IF(ISNUMBER(English!C16-French!C16-Spanish!C16+English!C16),English!C16-French!C16-Spanish!C16+English!C16,)</f>
        <v>0</v>
      </c>
      <c r="D16" s="15">
        <f>IF(ISNUMBER(English!D16-French!D16-Spanish!D16+English!D16),English!D16-French!D16-Spanish!D16+English!D16,)</f>
        <v>0</v>
      </c>
      <c r="E16" s="15">
        <f>IF(ISNUMBER(English!E16-French!E16-Spanish!E16+English!E16),English!E16-French!E16-Spanish!E16+English!E16,)</f>
        <v>0</v>
      </c>
      <c r="F16" s="15">
        <f>IF(ISNUMBER(English!F16-French!F16-Spanish!F16+English!F16),English!F16-French!F16-Spanish!F16+English!F16,)</f>
        <v>0</v>
      </c>
      <c r="G16" s="15">
        <f>IF(ISNUMBER(English!G16-French!G16-Spanish!G16+English!G16),English!G16-French!G16-Spanish!G16+English!G16,)</f>
        <v>0</v>
      </c>
      <c r="H16" s="16">
        <f>IF(ISNUMBER(English!H16-French!H16-Spanish!H16+English!H16),English!H16-French!H16-Spanish!H16+English!H16,)</f>
        <v>0</v>
      </c>
      <c r="I16" s="16">
        <f>IF(ISNUMBER(English!I16-French!I16-Spanish!I16+English!I16),English!I16-French!I16-Spanish!I16+English!I16,)</f>
        <v>0</v>
      </c>
      <c r="J16" s="16">
        <f>IF(ISNUMBER(English!J16-French!J16-Spanish!J16+English!J16),English!J16-French!J16-Spanish!J16+English!J16,)</f>
        <v>0</v>
      </c>
      <c r="K16" s="16">
        <f>IF(ISNUMBER(English!K16-French!K16-Spanish!K16+English!K16),English!K16-French!K16-Spanish!K16+English!K16,)</f>
        <v>0</v>
      </c>
    </row>
    <row r="17" spans="2:11" s="6" customFormat="1" ht="10.5" customHeight="1">
      <c r="B17" s="45" t="str">
        <f>+English!B17</f>
        <v>Hong Kong, China </v>
      </c>
      <c r="C17" s="16">
        <f>IF(ISNUMBER(English!C17-French!C17-Spanish!C17+English!C17),English!C17-French!C17-Spanish!C17+English!C17,)</f>
        <v>0</v>
      </c>
      <c r="D17" s="15">
        <f>IF(ISNUMBER(English!D17-French!D17-Spanish!D17+English!D17),English!D17-French!D17-Spanish!D17+English!D17,)</f>
        <v>0</v>
      </c>
      <c r="E17" s="15">
        <f>IF(ISNUMBER(English!E17-French!E17-Spanish!E17+English!E17),English!E17-French!E17-Spanish!E17+English!E17,)</f>
        <v>0</v>
      </c>
      <c r="F17" s="15">
        <f>IF(ISNUMBER(English!F17-French!F17-Spanish!F17+English!F17),English!F17-French!F17-Spanish!F17+English!F17,)</f>
        <v>0</v>
      </c>
      <c r="G17" s="15">
        <f>IF(ISNUMBER(English!G17-French!G17-Spanish!G17+English!G17),English!G17-French!G17-Spanish!G17+English!G17,)</f>
        <v>0</v>
      </c>
      <c r="H17" s="16">
        <f>IF(ISNUMBER(English!H17-French!H17-Spanish!H17+English!H17),English!H17-French!H17-Spanish!H17+English!H17,)</f>
        <v>0</v>
      </c>
      <c r="I17" s="16">
        <f>IF(ISNUMBER(English!I17-French!I17-Spanish!I17+English!I17),English!I17-French!I17-Spanish!I17+English!I17,)</f>
        <v>0</v>
      </c>
      <c r="J17" s="16">
        <f>IF(ISNUMBER(English!J17-French!J17-Spanish!J17+English!J17),English!J17-French!J17-Spanish!J17+English!J17,)</f>
        <v>0</v>
      </c>
      <c r="K17" s="16">
        <f>IF(ISNUMBER(English!K17-French!K17-Spanish!K17+English!K17),English!K17-French!K17-Spanish!K17+English!K17,)</f>
        <v>0</v>
      </c>
    </row>
    <row r="18" spans="2:11" s="6" customFormat="1" ht="10.5" customHeight="1">
      <c r="B18" s="45" t="str">
        <f>+English!B18</f>
        <v>     Domestic exports </v>
      </c>
      <c r="C18" s="16">
        <f>IF(ISNUMBER(English!C18-French!C18-Spanish!C18+English!C18),English!C18-French!C18-Spanish!C18+English!C18,)</f>
        <v>0</v>
      </c>
      <c r="D18" s="15">
        <f>IF(ISNUMBER(English!D18-French!D18-Spanish!D18+English!D18),English!D18-French!D18-Spanish!D18+English!D18,)</f>
        <v>0</v>
      </c>
      <c r="E18" s="15">
        <f>IF(ISNUMBER(English!E18-French!E18-Spanish!E18+English!E18),English!E18-French!E18-Spanish!E18+English!E18,)</f>
        <v>0</v>
      </c>
      <c r="F18" s="15">
        <f>IF(ISNUMBER(English!F18-French!F18-Spanish!F18+English!F18),English!F18-French!F18-Spanish!F18+English!F18,)</f>
        <v>0</v>
      </c>
      <c r="G18" s="15">
        <f>IF(ISNUMBER(English!G18-French!G18-Spanish!G18+English!G18),English!G18-French!G18-Spanish!G18+English!G18,)</f>
        <v>0</v>
      </c>
      <c r="H18" s="16">
        <f>IF(ISNUMBER(English!H18-French!H18-Spanish!H18+English!H18),English!H18-French!H18-Spanish!H18+English!H18,)</f>
        <v>0</v>
      </c>
      <c r="I18" s="16">
        <f>IF(ISNUMBER(English!I18-French!I18-Spanish!I18+English!I18),English!I18-French!I18-Spanish!I18+English!I18,)</f>
        <v>0</v>
      </c>
      <c r="J18" s="16">
        <f>IF(ISNUMBER(English!J18-French!J18-Spanish!J18+English!J18),English!J18-French!J18-Spanish!J18+English!J18,)</f>
        <v>0</v>
      </c>
      <c r="K18" s="16">
        <f>IF(ISNUMBER(English!K18-French!K18-Spanish!K18+English!K18),English!K18-French!K18-Spanish!K18+English!K18,)</f>
        <v>0</v>
      </c>
    </row>
    <row r="19" spans="2:11" s="6" customFormat="1" ht="10.5" customHeight="1">
      <c r="B19" s="11" t="str">
        <f>+English!B19</f>
        <v>     Re-exports </v>
      </c>
      <c r="C19" s="16">
        <f>IF(ISNUMBER(English!C19-French!C19-Spanish!C19+English!C19),English!C19-French!C19-Spanish!C19+English!C19,)</f>
        <v>0</v>
      </c>
      <c r="D19" s="15">
        <f>IF(ISNUMBER(English!D19-French!D19-Spanish!D19+English!D19),English!D19-French!D19-Spanish!D19+English!D19,)</f>
        <v>0</v>
      </c>
      <c r="E19" s="15">
        <f>IF(ISNUMBER(English!E19-French!E19-Spanish!E19+English!E19),English!E19-French!E19-Spanish!E19+English!E19,)</f>
        <v>0</v>
      </c>
      <c r="F19" s="15">
        <f>IF(ISNUMBER(English!F19-French!F19-Spanish!F19+English!F19),English!F19-French!F19-Spanish!F19+English!F19,)</f>
        <v>0</v>
      </c>
      <c r="G19" s="15">
        <f>IF(ISNUMBER(English!G19-French!G19-Spanish!G19+English!G19),English!G19-French!G19-Spanish!G19+English!G19,)</f>
        <v>0</v>
      </c>
      <c r="H19" s="16">
        <f>IF(ISNUMBER(English!H19-French!H19-Spanish!H19+English!H19),English!H19-French!H19-Spanish!H19+English!H19,)</f>
        <v>0</v>
      </c>
      <c r="I19" s="16">
        <f>IF(ISNUMBER(English!I19-French!I19-Spanish!I19+English!I19),English!I19-French!I19-Spanish!I19+English!I19,)</f>
        <v>0</v>
      </c>
      <c r="J19" s="16">
        <f>IF(ISNUMBER(English!J19-French!J19-Spanish!J19+English!J19),English!J19-French!J19-Spanish!J19+English!J19,)</f>
        <v>0</v>
      </c>
      <c r="K19" s="16">
        <f>IF(ISNUMBER(English!K19-French!K19-Spanish!K19+English!K19),English!K19-French!K19-Spanish!K19+English!K19,)</f>
        <v>0</v>
      </c>
    </row>
    <row r="20" spans="2:11" s="6" customFormat="1" ht="10.5" customHeight="1">
      <c r="B20" s="11" t="str">
        <f>+English!B20</f>
        <v>Indonesia </v>
      </c>
      <c r="C20" s="16">
        <f>IF(ISNUMBER(English!C20-French!C20-Spanish!C20+English!C20),English!C20-French!C20-Spanish!C20+English!C20,)</f>
        <v>0</v>
      </c>
      <c r="D20" s="15">
        <f>IF(ISNUMBER(English!D20-French!D20-Spanish!D20+English!D20),English!D20-French!D20-Spanish!D20+English!D20,)</f>
        <v>0</v>
      </c>
      <c r="E20" s="15">
        <f>IF(ISNUMBER(English!E20-French!E20-Spanish!E20+English!E20),English!E20-French!E20-Spanish!E20+English!E20,)</f>
        <v>0</v>
      </c>
      <c r="F20" s="15">
        <f>IF(ISNUMBER(English!F20-French!F20-Spanish!F20+English!F20),English!F20-French!F20-Spanish!F20+English!F20,)</f>
        <v>0</v>
      </c>
      <c r="G20" s="15">
        <f>IF(ISNUMBER(English!G20-French!G20-Spanish!G20+English!G20),English!G20-French!G20-Spanish!G20+English!G20,)</f>
        <v>0</v>
      </c>
      <c r="H20" s="16">
        <f>IF(ISNUMBER(English!H20-French!H20-Spanish!H20+English!H20),English!H20-French!H20-Spanish!H20+English!H20,)</f>
        <v>0</v>
      </c>
      <c r="I20" s="16">
        <f>IF(ISNUMBER(English!I20-French!I20-Spanish!I20+English!I20),English!I20-French!I20-Spanish!I20+English!I20,)</f>
        <v>0</v>
      </c>
      <c r="J20" s="16">
        <f>IF(ISNUMBER(English!J20-French!J20-Spanish!J20+English!J20),English!J20-French!J20-Spanish!J20+English!J20,)</f>
        <v>0</v>
      </c>
      <c r="K20" s="16">
        <f>IF(ISNUMBER(English!K20-French!K20-Spanish!K20+English!K20),English!K20-French!K20-Spanish!K20+English!K20,)</f>
        <v>0</v>
      </c>
    </row>
    <row r="21" spans="2:11" s="6" customFormat="1" ht="10.5" customHeight="1">
      <c r="B21" s="11" t="str">
        <f>+English!B21</f>
        <v>Cambodia (2)</v>
      </c>
      <c r="C21" s="16">
        <f>IF(ISNUMBER(English!C21-French!C21-Spanish!C21+English!C21),English!C21-French!C21-Spanish!C21+English!C21,)</f>
        <v>0</v>
      </c>
      <c r="D21" s="15">
        <f>IF(ISNUMBER(English!D21-French!D21-Spanish!D21+English!D21),English!D21-French!D21-Spanish!D21+English!D21,)</f>
        <v>0</v>
      </c>
      <c r="E21" s="15">
        <f>IF(ISNUMBER(English!E21-French!E21-Spanish!E21+English!E21),English!E21-French!E21-Spanish!E21+English!E21,)</f>
        <v>0</v>
      </c>
      <c r="F21" s="15">
        <f>IF(ISNUMBER(English!F21-French!F21-Spanish!F21+English!F21),English!F21-French!F21-Spanish!F21+English!F21,)</f>
        <v>0</v>
      </c>
      <c r="G21" s="15">
        <f>IF(ISNUMBER(English!G21-French!G21-Spanish!G21+English!G21),English!G21-French!G21-Spanish!G21+English!G21,)</f>
        <v>0</v>
      </c>
      <c r="H21" s="16">
        <f>IF(ISNUMBER(English!H21-French!H21-Spanish!H21+English!H21),English!H21-French!H21-Spanish!H21+English!H21,)</f>
        <v>0</v>
      </c>
      <c r="I21" s="16">
        <f>IF(ISNUMBER(English!I21-French!I21-Spanish!I21+English!I21),English!I21-French!I21-Spanish!I21+English!I21,)</f>
        <v>0</v>
      </c>
      <c r="J21" s="16">
        <f>IF(ISNUMBER(English!J21-French!J21-Spanish!J21+English!J21),English!J21-French!J21-Spanish!J21+English!J21,)</f>
        <v>0</v>
      </c>
      <c r="K21" s="16">
        <f>IF(ISNUMBER(English!K21-French!K21-Spanish!K21+English!K21),English!K21-French!K21-Spanish!K21+English!K21,)</f>
        <v>0</v>
      </c>
    </row>
    <row r="22" spans="2:11" s="6" customFormat="1" ht="10.5" customHeight="1">
      <c r="B22" s="11" t="str">
        <f>+English!B22</f>
        <v>United States of America </v>
      </c>
      <c r="C22" s="16">
        <f>IF(ISNUMBER(English!C22-French!C22-Spanish!C22+English!C22),English!C22-French!C22-Spanish!C22+English!C22,)</f>
        <v>0</v>
      </c>
      <c r="D22" s="15">
        <f>IF(ISNUMBER(English!D22-French!D22-Spanish!D22+English!D22),English!D22-French!D22-Spanish!D22+English!D22,)</f>
        <v>0</v>
      </c>
      <c r="E22" s="15">
        <f>IF(ISNUMBER(English!E22-French!E22-Spanish!E22+English!E22),English!E22-French!E22-Spanish!E22+English!E22,)</f>
        <v>0</v>
      </c>
      <c r="F22" s="15">
        <f>IF(ISNUMBER(English!F22-French!F22-Spanish!F22+English!F22),English!F22-French!F22-Spanish!F22+English!F22,)</f>
        <v>0</v>
      </c>
      <c r="G22" s="15">
        <f>IF(ISNUMBER(English!G22-French!G22-Spanish!G22+English!G22),English!G22-French!G22-Spanish!G22+English!G22,)</f>
        <v>0</v>
      </c>
      <c r="H22" s="16">
        <f>IF(ISNUMBER(English!H22-French!H22-Spanish!H22+English!H22),English!H22-French!H22-Spanish!H22+English!H22,)</f>
        <v>0</v>
      </c>
      <c r="I22" s="16">
        <f>IF(ISNUMBER(English!I22-French!I22-Spanish!I22+English!I22),English!I22-French!I22-Spanish!I22+English!I22,)</f>
        <v>0</v>
      </c>
      <c r="J22" s="16">
        <f>IF(ISNUMBER(English!J22-French!J22-Spanish!J22+English!J22),English!J22-French!J22-Spanish!J22+English!J22,)</f>
        <v>0</v>
      </c>
      <c r="K22" s="16">
        <f>IF(ISNUMBER(English!K22-French!K22-Spanish!K22+English!K22),English!K22-French!K22-Spanish!K22+English!K22,)</f>
        <v>0</v>
      </c>
    </row>
    <row r="23" spans="2:11" s="6" customFormat="1" ht="12" customHeight="1">
      <c r="B23" s="30" t="str">
        <f>+English!B23</f>
        <v>Above 10 </v>
      </c>
      <c r="C23" s="18">
        <f>IF(ISNUMBER(English!C23-French!C23-Spanish!C23+English!C23),English!C23-French!C23-Spanish!C23+English!C23,)</f>
        <v>0</v>
      </c>
      <c r="D23" s="17">
        <f>IF(ISNUMBER(English!D23-French!D23-Spanish!D23+English!D23),English!D23-French!D23-Spanish!D23+English!D23,)</f>
        <v>0</v>
      </c>
      <c r="E23" s="17">
        <f>IF(ISNUMBER(English!E23-French!E23-Spanish!E23+English!E23),English!E23-French!E23-Spanish!E23+English!E23,)</f>
        <v>0</v>
      </c>
      <c r="F23" s="17">
        <f>IF(ISNUMBER(English!F23-French!F23-Spanish!F23+English!F23),English!F23-French!F23-Spanish!F23+English!F23,)</f>
        <v>0</v>
      </c>
      <c r="G23" s="17">
        <f>IF(ISNUMBER(English!G23-French!G23-Spanish!G23+English!G23),English!G23-French!G23-Spanish!G23+English!G23,)</f>
        <v>0</v>
      </c>
      <c r="H23" s="18">
        <f>IF(ISNUMBER(English!H23-French!H23-Spanish!H23+English!H23),English!H23-French!H23-Spanish!H23+English!H23,)</f>
        <v>0</v>
      </c>
      <c r="I23" s="18">
        <f>IF(ISNUMBER(English!I23-French!I23-Spanish!I23+English!I23),English!I23-French!I23-Spanish!I23+English!I23,)</f>
        <v>0</v>
      </c>
      <c r="J23" s="18">
        <f>IF(ISNUMBER(English!J23-French!J23-Spanish!J23+English!J23),English!J23-French!J23-Spanish!J23+English!J23,)</f>
        <v>0</v>
      </c>
      <c r="K23" s="18">
        <f>IF(ISNUMBER(English!K23-French!K23-Spanish!K23+English!K23),English!K23-French!K23-Spanish!K23+English!K23,)</f>
        <v>0</v>
      </c>
    </row>
    <row r="24" spans="2:14" s="6" customFormat="1" ht="12" customHeight="1">
      <c r="B24" s="40" t="str">
        <f>+English!B24</f>
        <v>Importers                                                                                                                                                                                                                                       </v>
      </c>
      <c r="C24" s="41"/>
      <c r="D24" s="42"/>
      <c r="E24" s="42"/>
      <c r="F24" s="42"/>
      <c r="G24" s="42"/>
      <c r="H24" s="43"/>
      <c r="I24" s="43"/>
      <c r="J24" s="43"/>
      <c r="K24" s="43"/>
      <c r="N24" s="29"/>
    </row>
    <row r="25" spans="2:11" s="6" customFormat="1" ht="10.5" customHeight="1">
      <c r="B25" s="11" t="str">
        <f>+English!B25</f>
        <v>European Union (28) </v>
      </c>
      <c r="C25" s="13">
        <f>IF(ISNUMBER(English!C25-French!C25-Spanish!C25+English!C25),English!C25-French!C25-Spanish!C25+English!C25,)</f>
        <v>0</v>
      </c>
      <c r="D25" s="12">
        <f>IF(ISNUMBER(English!D25-French!D25-Spanish!D25+English!D25),English!D25-French!D25-Spanish!D25+English!D25,)</f>
        <v>0</v>
      </c>
      <c r="E25" s="12">
        <f>IF(ISNUMBER(English!E25-French!E25-Spanish!E25+English!E25),English!E25-French!E25-Spanish!E25+English!E25,)</f>
        <v>0</v>
      </c>
      <c r="F25" s="12">
        <f>IF(ISNUMBER(English!F25-French!F25-Spanish!F25+English!F25),English!F25-French!F25-Spanish!F25+English!F25,)</f>
        <v>0</v>
      </c>
      <c r="G25" s="12">
        <f>IF(ISNUMBER(English!G25-French!G25-Spanish!G25+English!G25),English!G25-French!G25-Spanish!G25+English!G25,)</f>
        <v>0</v>
      </c>
      <c r="H25" s="13">
        <f>IF(ISNUMBER(English!H25-French!H25-Spanish!H25+English!H25),English!H25-French!H25-Spanish!H25+English!H25,)</f>
        <v>0</v>
      </c>
      <c r="I25" s="13">
        <f>IF(ISNUMBER(English!I25-French!I25-Spanish!I25+English!I25),English!I25-French!I25-Spanish!I25+English!I25,)</f>
        <v>0</v>
      </c>
      <c r="J25" s="13">
        <f>IF(ISNUMBER(English!J25-French!J25-Spanish!J25+English!J25),English!J25-French!J25-Spanish!J25+English!J25,)</f>
        <v>0</v>
      </c>
      <c r="K25" s="13">
        <f>IF(ISNUMBER(English!K25-French!K25-Spanish!K25+English!K25),English!K25-French!K25-Spanish!K25+English!K25,)</f>
        <v>0</v>
      </c>
    </row>
    <row r="26" spans="2:11" s="6" customFormat="1" ht="10.5" customHeight="1">
      <c r="B26" s="46" t="str">
        <f>+English!B26</f>
        <v>Extra-EU (28) Imports </v>
      </c>
      <c r="C26" s="16">
        <f>IF(ISNUMBER(English!C26-French!C26-Spanish!C26+English!C26),English!C26-French!C26-Spanish!C26+English!C26,)</f>
        <v>0</v>
      </c>
      <c r="D26" s="15">
        <f>IF(ISNUMBER(English!D26-French!D26-Spanish!D26+English!D26),English!D26-French!D26-Spanish!D26+English!D26,)</f>
        <v>0</v>
      </c>
      <c r="E26" s="15">
        <f>IF(ISNUMBER(English!E26-French!E26-Spanish!E26+English!E26),English!E26-French!E26-Spanish!E26+English!E26,)</f>
        <v>0</v>
      </c>
      <c r="F26" s="15">
        <f>IF(ISNUMBER(English!F26-French!F26-Spanish!F26+English!F26),English!F26-French!F26-Spanish!F26+English!F26,)</f>
        <v>0</v>
      </c>
      <c r="G26" s="15">
        <f>IF(ISNUMBER(English!G26-French!G26-Spanish!G26+English!G26),English!G26-French!G26-Spanish!G26+English!G26,)</f>
        <v>0</v>
      </c>
      <c r="H26" s="16">
        <f>IF(ISNUMBER(English!H26-French!H26-Spanish!H26+English!H26),English!H26-French!H26-Spanish!H26+English!H26,)</f>
        <v>0</v>
      </c>
      <c r="I26" s="16">
        <f>IF(ISNUMBER(English!I26-French!I26-Spanish!I26+English!I26),English!I26-French!I26-Spanish!I26+English!I26,)</f>
        <v>0</v>
      </c>
      <c r="J26" s="16">
        <f>IF(ISNUMBER(English!J26-French!J26-Spanish!J26+English!J26),English!J26-French!J26-Spanish!J26+English!J26,)</f>
        <v>0</v>
      </c>
      <c r="K26" s="16">
        <f>IF(ISNUMBER(English!K26-French!K26-Spanish!K26+English!K26),English!K26-French!K26-Spanish!K26+English!K26,)</f>
        <v>0</v>
      </c>
    </row>
    <row r="27" spans="2:11" s="6" customFormat="1" ht="10.5" customHeight="1">
      <c r="B27" s="11" t="str">
        <f>+English!B27</f>
        <v>United States of America </v>
      </c>
      <c r="C27" s="16">
        <f>IF(ISNUMBER(English!C27-French!C27-Spanish!C27+English!C27),English!C27-French!C27-Spanish!C27+English!C27,)</f>
        <v>0</v>
      </c>
      <c r="D27" s="15">
        <f>IF(ISNUMBER(English!D27-French!D27-Spanish!D27+English!D27),English!D27-French!D27-Spanish!D27+English!D27,)</f>
        <v>0</v>
      </c>
      <c r="E27" s="15">
        <f>IF(ISNUMBER(English!E27-French!E27-Spanish!E27+English!E27),English!E27-French!E27-Spanish!E27+English!E27,)</f>
        <v>0</v>
      </c>
      <c r="F27" s="15">
        <f>IF(ISNUMBER(English!F27-French!F27-Spanish!F27+English!F27),English!F27-French!F27-Spanish!F27+English!F27,)</f>
        <v>0</v>
      </c>
      <c r="G27" s="15">
        <f>IF(ISNUMBER(English!G27-French!G27-Spanish!G27+English!G27),English!G27-French!G27-Spanish!G27+English!G27,)</f>
        <v>0</v>
      </c>
      <c r="H27" s="16">
        <f>IF(ISNUMBER(English!H27-French!H27-Spanish!H27+English!H27),English!H27-French!H27-Spanish!H27+English!H27,)</f>
        <v>0</v>
      </c>
      <c r="I27" s="16">
        <f>IF(ISNUMBER(English!I27-French!I27-Spanish!I27+English!I27),English!I27-French!I27-Spanish!I27+English!I27,)</f>
        <v>0</v>
      </c>
      <c r="J27" s="16">
        <f>IF(ISNUMBER(English!J27-French!J27-Spanish!J27+English!J27),English!J27-French!J27-Spanish!J27+English!J27,)</f>
        <v>0</v>
      </c>
      <c r="K27" s="16">
        <f>IF(ISNUMBER(English!K27-French!K27-Spanish!K27+English!K27),English!K27-French!K27-Spanish!K27+English!K27,)</f>
        <v>0</v>
      </c>
    </row>
    <row r="28" spans="2:11" s="6" customFormat="1" ht="10.5" customHeight="1">
      <c r="B28" s="11" t="str">
        <f>+English!B28</f>
        <v>Japan </v>
      </c>
      <c r="C28" s="16">
        <f>IF(ISNUMBER(English!C28-French!C28-Spanish!C28+English!C28),English!C28-French!C28-Spanish!C28+English!C28,)</f>
        <v>0</v>
      </c>
      <c r="D28" s="15">
        <f>IF(ISNUMBER(English!D28-French!D28-Spanish!D28+English!D28),English!D28-French!D28-Spanish!D28+English!D28,)</f>
        <v>0</v>
      </c>
      <c r="E28" s="15">
        <f>IF(ISNUMBER(English!E28-French!E28-Spanish!E28+English!E28),English!E28-French!E28-Spanish!E28+English!E28,)</f>
        <v>0</v>
      </c>
      <c r="F28" s="15">
        <f>IF(ISNUMBER(English!F28-French!F28-Spanish!F28+English!F28),English!F28-French!F28-Spanish!F28+English!F28,)</f>
        <v>0</v>
      </c>
      <c r="G28" s="15">
        <f>IF(ISNUMBER(English!G28-French!G28-Spanish!G28+English!G28),English!G28-French!G28-Spanish!G28+English!G28,)</f>
        <v>0</v>
      </c>
      <c r="H28" s="16">
        <f>IF(ISNUMBER(English!H28-French!H28-Spanish!H28+English!H28),English!H28-French!H28-Spanish!H28+English!H28,)</f>
        <v>0</v>
      </c>
      <c r="I28" s="16">
        <f>IF(ISNUMBER(English!I28-French!I28-Spanish!I28+English!I28),English!I28-French!I28-Spanish!I28+English!I28,)</f>
        <v>0</v>
      </c>
      <c r="J28" s="16">
        <f>IF(ISNUMBER(English!J28-French!J28-Spanish!J28+English!J28),English!J28-French!J28-Spanish!J28+English!J28,)</f>
        <v>0</v>
      </c>
      <c r="K28" s="16">
        <f>IF(ISNUMBER(English!K28-French!K28-Spanish!K28+English!K28),English!K28-French!K28-Spanish!K28+English!K28,)</f>
        <v>0</v>
      </c>
    </row>
    <row r="29" spans="2:11" s="6" customFormat="1" ht="10.5" customHeight="1">
      <c r="B29" s="11" t="str">
        <f>+English!B29</f>
        <v>Hong Kong, China </v>
      </c>
      <c r="C29" s="16">
        <f>IF(ISNUMBER(English!C29-French!C29-Spanish!C29+English!C29),English!C29-French!C29-Spanish!C29+English!C29,)</f>
        <v>0</v>
      </c>
      <c r="D29" s="15">
        <f>IF(ISNUMBER(English!D29-French!D29-Spanish!D29+English!D29),English!D29-French!D29-Spanish!D29+English!D29,)</f>
        <v>0</v>
      </c>
      <c r="E29" s="15">
        <f>IF(ISNUMBER(English!E29-French!E29-Spanish!E29+English!E29),English!E29-French!E29-Spanish!E29+English!E29,)</f>
        <v>0</v>
      </c>
      <c r="F29" s="15">
        <f>IF(ISNUMBER(English!F29-French!F29-Spanish!F29+English!F29),English!F29-French!F29-Spanish!F29+English!F29,)</f>
        <v>0</v>
      </c>
      <c r="G29" s="15">
        <f>IF(ISNUMBER(English!G29-French!G29-Spanish!G29+English!G29),English!G29-French!G29-Spanish!G29+English!G29,)</f>
        <v>0</v>
      </c>
      <c r="H29" s="16">
        <f>IF(ISNUMBER(English!H29-French!H29-Spanish!H29+English!H29),English!H29-French!H29-Spanish!H29+English!H29,)</f>
        <v>0</v>
      </c>
      <c r="I29" s="16">
        <f>IF(ISNUMBER(English!I29-French!I29-Spanish!I29+English!I29),English!I29-French!I29-Spanish!I29+English!I29,)</f>
        <v>0</v>
      </c>
      <c r="J29" s="16">
        <f>IF(ISNUMBER(English!J29-French!J29-Spanish!J29+English!J29),English!J29-French!J29-Spanish!J29+English!J29,)</f>
        <v>0</v>
      </c>
      <c r="K29" s="16">
        <f>IF(ISNUMBER(English!K29-French!K29-Spanish!K29+English!K29),English!K29-French!K29-Spanish!K29+English!K29,)</f>
        <v>0</v>
      </c>
    </row>
    <row r="30" spans="2:11" s="6" customFormat="1" ht="10.5" customHeight="1">
      <c r="B30" s="45" t="str">
        <f>+English!B30</f>
        <v>     Retained imports </v>
      </c>
      <c r="C30" s="16">
        <f>IF(ISNUMBER(English!C30-French!C30-Spanish!C30+English!C30),English!C30-French!C30-Spanish!C30+English!C30,)</f>
        <v>0</v>
      </c>
      <c r="D30" s="15">
        <f>IF(ISNUMBER(English!D30-French!D30-Spanish!D30+English!D30),English!D30-French!D30-Spanish!D30+English!D30,)</f>
        <v>0</v>
      </c>
      <c r="E30" s="15">
        <f>IF(ISNUMBER(English!E30-French!E30-Spanish!E30+English!E30),English!E30-French!E30-Spanish!E30+English!E30,)</f>
        <v>0</v>
      </c>
      <c r="F30" s="15">
        <f>IF(ISNUMBER(English!F30-French!F30-Spanish!F30+English!F30),English!F30-French!F30-Spanish!F30+English!F30,)</f>
        <v>0</v>
      </c>
      <c r="G30" s="15">
        <f>IF(ISNUMBER(English!G30-French!G30-Spanish!G30+English!G30),English!G30-French!G30-Spanish!G30+English!G30,)</f>
        <v>0</v>
      </c>
      <c r="H30" s="16">
        <f>IF(ISNUMBER(English!H30-French!H30-Spanish!H30+English!H30),English!H30-French!H30-Spanish!H30+English!H30,)</f>
        <v>0</v>
      </c>
      <c r="I30" s="16">
        <f>IF(ISNUMBER(English!I30-French!I30-Spanish!I30+English!I30),English!I30-French!I30-Spanish!I30+English!I30,)</f>
        <v>0</v>
      </c>
      <c r="J30" s="16">
        <f>IF(ISNUMBER(English!J30-French!J30-Spanish!J30+English!J30),English!J30-French!J30-Spanish!J30+English!J30,)</f>
        <v>0</v>
      </c>
      <c r="K30" s="16">
        <f>IF(ISNUMBER(English!K30-French!K30-Spanish!K30+English!K30),English!K30-French!K30-Spanish!K30+English!K30,)</f>
        <v>0</v>
      </c>
    </row>
    <row r="31" spans="2:11" s="6" customFormat="1" ht="10.5" customHeight="1">
      <c r="B31" s="11" t="str">
        <f>+English!B31</f>
        <v>Korea, Republic of </v>
      </c>
      <c r="C31" s="16">
        <f>IF(ISNUMBER(English!C31-French!C31-Spanish!C31+English!C31),English!C31-French!C31-Spanish!C31+English!C31,)</f>
        <v>0</v>
      </c>
      <c r="D31" s="15">
        <f>IF(ISNUMBER(English!D31-French!D31-Spanish!D31+English!D31),English!D31-French!D31-Spanish!D31+English!D31,)</f>
        <v>0</v>
      </c>
      <c r="E31" s="15">
        <f>IF(ISNUMBER(English!E31-French!E31-Spanish!E31+English!E31),English!E31-French!E31-Spanish!E31+English!E31,)</f>
        <v>0</v>
      </c>
      <c r="F31" s="15">
        <f>IF(ISNUMBER(English!F31-French!F31-Spanish!F31+English!F31),English!F31-French!F31-Spanish!F31+English!F31,)</f>
        <v>0</v>
      </c>
      <c r="G31" s="15">
        <f>IF(ISNUMBER(English!G31-French!G31-Spanish!G31+English!G31),English!G31-French!G31-Spanish!G31+English!G31,)</f>
        <v>0</v>
      </c>
      <c r="H31" s="16">
        <f>IF(ISNUMBER(English!H31-French!H31-Spanish!H31+English!H31),English!H31-French!H31-Spanish!H31+English!H31,)</f>
        <v>0</v>
      </c>
      <c r="I31" s="16">
        <f>IF(ISNUMBER(English!I31-French!I31-Spanish!I31+English!I31),English!I31-French!I31-Spanish!I31+English!I31,)</f>
        <v>0</v>
      </c>
      <c r="J31" s="16">
        <f>IF(ISNUMBER(English!J31-French!J31-Spanish!J31+English!J31),English!J31-French!J31-Spanish!J31+English!J31,)</f>
        <v>0</v>
      </c>
      <c r="K31" s="16">
        <f>IF(ISNUMBER(English!K31-French!K31-Spanish!K31+English!K31),English!K31-French!K31-Spanish!K31+English!K31,)</f>
        <v>0</v>
      </c>
    </row>
    <row r="32" spans="2:11" s="6" customFormat="1" ht="10.5" customHeight="1">
      <c r="B32" s="11" t="str">
        <f>+English!B32</f>
        <v>Canada (3)</v>
      </c>
      <c r="C32" s="16">
        <f>IF(ISNUMBER(English!C32-French!C32-Spanish!C32+English!C32),English!C32-French!C32-Spanish!C32+English!C32,)</f>
        <v>0</v>
      </c>
      <c r="D32" s="15">
        <f>IF(ISNUMBER(English!D32-French!D32-Spanish!D32+English!D32),English!D32-French!D32-Spanish!D32+English!D32,)</f>
        <v>0</v>
      </c>
      <c r="E32" s="15">
        <f>IF(ISNUMBER(English!E32-French!E32-Spanish!E32+English!E32),English!E32-French!E32-Spanish!E32+English!E32,)</f>
        <v>0</v>
      </c>
      <c r="F32" s="15">
        <f>IF(ISNUMBER(English!F32-French!F32-Spanish!F32+English!F32),English!F32-French!F32-Spanish!F32+English!F32,)</f>
        <v>0</v>
      </c>
      <c r="G32" s="15">
        <f>IF(ISNUMBER(English!G32-French!G32-Spanish!G32+English!G32),English!G32-French!G32-Spanish!G32+English!G32,)</f>
        <v>0</v>
      </c>
      <c r="H32" s="16">
        <f>IF(ISNUMBER(English!H32-French!H32-Spanish!H32+English!H32),English!H32-French!H32-Spanish!H32+English!H32,)</f>
        <v>0</v>
      </c>
      <c r="I32" s="16">
        <f>IF(ISNUMBER(English!I32-French!I32-Spanish!I32+English!I32),English!I32-French!I32-Spanish!I32+English!I32,)</f>
        <v>0</v>
      </c>
      <c r="J32" s="16">
        <f>IF(ISNUMBER(English!J32-French!J32-Spanish!J32+English!J32),English!J32-French!J32-Spanish!J32+English!J32,)</f>
        <v>0</v>
      </c>
      <c r="K32" s="16">
        <f>IF(ISNUMBER(English!K32-French!K32-Spanish!K32+English!K32),English!K32-French!K32-Spanish!K32+English!K32,)</f>
        <v>0</v>
      </c>
    </row>
    <row r="33" spans="2:11" s="6" customFormat="1" ht="10.5" customHeight="1">
      <c r="B33" s="11" t="str">
        <f>+English!B33</f>
        <v>China (1)</v>
      </c>
      <c r="C33" s="16">
        <f>IF(ISNUMBER(English!C33-French!C33-Spanish!C33+English!C33),English!C33-French!C33-Spanish!C33+English!C33,)</f>
        <v>0</v>
      </c>
      <c r="D33" s="15">
        <f>IF(ISNUMBER(English!D33-French!D33-Spanish!D33+English!D33),English!D33-French!D33-Spanish!D33+English!D33,)</f>
        <v>0</v>
      </c>
      <c r="E33" s="15">
        <f>IF(ISNUMBER(English!E33-French!E33-Spanish!E33+English!E33),English!E33-French!E33-Spanish!E33+English!E33,)</f>
        <v>0</v>
      </c>
      <c r="F33" s="15">
        <f>IF(ISNUMBER(English!F33-French!F33-Spanish!F33+English!F33),English!F33-French!F33-Spanish!F33+English!F33,)</f>
        <v>0</v>
      </c>
      <c r="G33" s="15">
        <f>IF(ISNUMBER(English!G33-French!G33-Spanish!G33+English!G33),English!G33-French!G33-Spanish!G33+English!G33,)</f>
        <v>0</v>
      </c>
      <c r="H33" s="16">
        <f>IF(ISNUMBER(English!H33-French!H33-Spanish!H33+English!H33),English!H33-French!H33-Spanish!H33+English!H33,)</f>
        <v>0</v>
      </c>
      <c r="I33" s="16">
        <f>IF(ISNUMBER(English!I33-French!I33-Spanish!I33+English!I33),English!I33-French!I33-Spanish!I33+English!I33,)</f>
        <v>0</v>
      </c>
      <c r="J33" s="16">
        <f>IF(ISNUMBER(English!J33-French!J33-Spanish!J33+English!J33),English!J33-French!J33-Spanish!J33+English!J33,)</f>
        <v>0</v>
      </c>
      <c r="K33" s="16">
        <f>IF(ISNUMBER(English!K33-French!K33-Spanish!K33+English!K33),English!K33-French!K33-Spanish!K33+English!K33,)</f>
        <v>0</v>
      </c>
    </row>
    <row r="34" spans="2:11" s="6" customFormat="1" ht="10.5" customHeight="1">
      <c r="B34" s="11" t="str">
        <f>+English!B34</f>
        <v>Russian Federation (3)</v>
      </c>
      <c r="C34" s="16">
        <f>IF(ISNUMBER(English!C34-French!C34-Spanish!C34+English!C34),English!C34-French!C34-Spanish!C34+English!C34,)</f>
        <v>0</v>
      </c>
      <c r="D34" s="15">
        <f>IF(ISNUMBER(English!D34-French!D34-Spanish!D34+English!D34),English!D34-French!D34-Spanish!D34+English!D34,)</f>
        <v>0</v>
      </c>
      <c r="E34" s="15">
        <f>IF(ISNUMBER(English!E34-French!E34-Spanish!E34+English!E34),English!E34-French!E34-Spanish!E34+English!E34,)</f>
        <v>0</v>
      </c>
      <c r="F34" s="15">
        <f>IF(ISNUMBER(English!F34-French!F34-Spanish!F34+English!F34),English!F34-French!F34-Spanish!F34+English!F34,)</f>
        <v>0</v>
      </c>
      <c r="G34" s="15">
        <f>IF(ISNUMBER(English!G34-French!G34-Spanish!G34+English!G34),English!G34-French!G34-Spanish!G34+English!G34,)</f>
        <v>0</v>
      </c>
      <c r="H34" s="16">
        <f>IF(ISNUMBER(English!H34-French!H34-Spanish!H34+English!H34),English!H34-French!H34-Spanish!H34+English!H34,)</f>
        <v>0</v>
      </c>
      <c r="I34" s="16">
        <f>IF(ISNUMBER(English!I34-French!I34-Spanish!I34+English!I34),English!I34-French!I34-Spanish!I34+English!I34,)</f>
        <v>0</v>
      </c>
      <c r="J34" s="16">
        <f>IF(ISNUMBER(English!J34-French!J34-Spanish!J34+English!J34),English!J34-French!J34-Spanish!J34+English!J34,)</f>
        <v>0</v>
      </c>
      <c r="K34" s="16">
        <f>IF(ISNUMBER(English!K34-French!K34-Spanish!K34+English!K34),English!K34-French!K34-Spanish!K34+English!K34,)</f>
        <v>0</v>
      </c>
    </row>
    <row r="35" spans="2:11" s="6" customFormat="1" ht="10.5" customHeight="1">
      <c r="B35" s="11" t="str">
        <f>+English!B35</f>
        <v>Switzerland </v>
      </c>
      <c r="C35" s="16">
        <f>IF(ISNUMBER(English!C35-French!C35-Spanish!C35+English!C35),English!C35-French!C35-Spanish!C35+English!C35,)</f>
        <v>0</v>
      </c>
      <c r="D35" s="15">
        <f>IF(ISNUMBER(English!D35-French!D35-Spanish!D35+English!D35),English!D35-French!D35-Spanish!D35+English!D35,)</f>
        <v>0</v>
      </c>
      <c r="E35" s="15">
        <f>IF(ISNUMBER(English!E35-French!E35-Spanish!E35+English!E35),English!E35-French!E35-Spanish!E35+English!E35,)</f>
        <v>0</v>
      </c>
      <c r="F35" s="15">
        <f>IF(ISNUMBER(English!F35-French!F35-Spanish!F35+English!F35),English!F35-French!F35-Spanish!F35+English!F35,)</f>
        <v>0</v>
      </c>
      <c r="G35" s="15">
        <f>IF(ISNUMBER(English!G35-French!G35-Spanish!G35+English!G35),English!G35-French!G35-Spanish!G35+English!G35,)</f>
        <v>0</v>
      </c>
      <c r="H35" s="16">
        <f>IF(ISNUMBER(English!H35-French!H35-Spanish!H35+English!H35),English!H35-French!H35-Spanish!H35+English!H35,)</f>
        <v>0</v>
      </c>
      <c r="I35" s="16">
        <f>IF(ISNUMBER(English!I35-French!I35-Spanish!I35+English!I35),English!I35-French!I35-Spanish!I35+English!I35,)</f>
        <v>0</v>
      </c>
      <c r="J35" s="16">
        <f>IF(ISNUMBER(English!J35-French!J35-Spanish!J35+English!J35),English!J35-French!J35-Spanish!J35+English!J35,)</f>
        <v>0</v>
      </c>
      <c r="K35" s="16">
        <f>IF(ISNUMBER(English!K35-French!K35-Spanish!K35+English!K35),English!K35-French!K35-Spanish!K35+English!K35,)</f>
        <v>0</v>
      </c>
    </row>
    <row r="36" spans="2:11" s="6" customFormat="1" ht="10.5" customHeight="1">
      <c r="B36" s="11" t="str">
        <f>+English!B36</f>
        <v>Australia (3)</v>
      </c>
      <c r="C36" s="16">
        <f>IF(ISNUMBER(English!C36-French!C36-Spanish!C36+English!C36),English!C36-French!C36-Spanish!C36+English!C36,)</f>
        <v>0</v>
      </c>
      <c r="D36" s="15">
        <f>IF(ISNUMBER(English!D36-French!D36-Spanish!D36+English!D36),English!D36-French!D36-Spanish!D36+English!D36,)</f>
        <v>0</v>
      </c>
      <c r="E36" s="15">
        <f>IF(ISNUMBER(English!E36-French!E36-Spanish!E36+English!E36),English!E36-French!E36-Spanish!E36+English!E36,)</f>
        <v>0</v>
      </c>
      <c r="F36" s="15">
        <f>IF(ISNUMBER(English!F36-French!F36-Spanish!F36+English!F36),English!F36-French!F36-Spanish!F36+English!F36,)</f>
        <v>0</v>
      </c>
      <c r="G36" s="15">
        <f>IF(ISNUMBER(English!G36-French!G36-Spanish!G36+English!G36),English!G36-French!G36-Spanish!G36+English!G36,)</f>
        <v>0</v>
      </c>
      <c r="H36" s="16">
        <f>IF(ISNUMBER(English!H36-French!H36-Spanish!H36+English!H36),English!H36-French!H36-Spanish!H36+English!H36,)</f>
        <v>0</v>
      </c>
      <c r="I36" s="16">
        <f>IF(ISNUMBER(English!I36-French!I36-Spanish!I36+English!I36),English!I36-French!I36-Spanish!I36+English!I36,)</f>
        <v>0</v>
      </c>
      <c r="J36" s="16">
        <f>IF(ISNUMBER(English!J36-French!J36-Spanish!J36+English!J36),English!J36-French!J36-Spanish!J36+English!J36,)</f>
        <v>0</v>
      </c>
      <c r="K36" s="16">
        <f>IF(ISNUMBER(English!K36-French!K36-Spanish!K36+English!K36),English!K36-French!K36-Spanish!K36+English!K36,)</f>
        <v>0</v>
      </c>
    </row>
    <row r="37" spans="2:11" s="6" customFormat="1" ht="12" customHeight="1">
      <c r="B37" s="30" t="str">
        <f>+English!B37</f>
        <v>Above 10 </v>
      </c>
      <c r="C37" s="18">
        <f>IF(ISNUMBER(English!C37-French!C37-Spanish!C37+English!C37),English!C37-French!C37-Spanish!C37+English!C37,)</f>
        <v>0</v>
      </c>
      <c r="D37" s="17">
        <f>IF(ISNUMBER(English!D37-French!D37-Spanish!D37+English!D37),English!D37-French!D37-Spanish!D37+English!D37,)</f>
        <v>0</v>
      </c>
      <c r="E37" s="17">
        <f>IF(ISNUMBER(English!E37-French!E37-Spanish!E37+English!E37),English!E37-French!E37-Spanish!E37+English!E37,)</f>
        <v>0</v>
      </c>
      <c r="F37" s="17">
        <f>IF(ISNUMBER(English!F37-French!F37-Spanish!F37+English!F37),English!F37-French!F37-Spanish!F37+English!F37,)</f>
        <v>0</v>
      </c>
      <c r="G37" s="17">
        <f>IF(ISNUMBER(English!G37-French!G37-Spanish!G37+English!G37),English!G37-French!G37-Spanish!G37+English!G37,)</f>
        <v>0</v>
      </c>
      <c r="H37" s="18">
        <f>IF(ISNUMBER(English!H37-French!H37-Spanish!H37+English!H37),English!H37-French!H37-Spanish!H37+English!H37,)</f>
        <v>0</v>
      </c>
      <c r="I37" s="18">
        <f>IF(ISNUMBER(English!I37-French!I37-Spanish!I37+English!I37),English!I37-French!I37-Spanish!I37+English!I37,)</f>
        <v>0</v>
      </c>
      <c r="J37" s="18">
        <f>IF(ISNUMBER(English!J37-French!J37-Spanish!J37+English!J37),English!J37-French!J37-Spanish!J37+English!J37,)</f>
        <v>0</v>
      </c>
      <c r="K37" s="18">
        <f>IF(ISNUMBER(English!K37-French!K37-Spanish!K37+English!K37),English!K37-French!K37-Spanish!K37+English!K37,)</f>
        <v>0</v>
      </c>
    </row>
    <row r="38" spans="2:11" s="6" customFormat="1" ht="3.7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s="6" customFormat="1" ht="12" customHeight="1">
      <c r="B39" s="21" t="str">
        <f>+English!B39</f>
        <v>(1) Includes significant shipments through processing zones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2:11" s="6" customFormat="1" ht="9" customHeight="1">
      <c r="B40" s="21" t="str">
        <f>+English!B40</f>
        <v>(2) Secretariat estimates</v>
      </c>
      <c r="C40" s="21"/>
      <c r="D40" s="21"/>
      <c r="E40" s="21"/>
      <c r="F40" s="21"/>
      <c r="G40" s="21"/>
      <c r="H40" s="21"/>
      <c r="I40" s="21"/>
      <c r="J40" s="21"/>
      <c r="K40" s="21"/>
    </row>
    <row r="41" spans="2:11" s="6" customFormat="1" ht="9" customHeight="1">
      <c r="B41" s="21" t="str">
        <f>+English!B41</f>
        <v>(3) Imports are valued f.o.b.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11" s="6" customFormat="1" ht="3.75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="6" customFormat="1" ht="9" customHeight="1"/>
    <row r="44" s="6" customFormat="1" ht="9" customHeight="1"/>
    <row r="45" s="6" customFormat="1" ht="10.5" customHeight="1"/>
    <row r="46" s="6" customFormat="1" ht="10.5" customHeight="1"/>
    <row r="47" spans="1:13" s="6" customFormat="1" ht="10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6" customFormat="1" ht="10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spans="1:13" ht="9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9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9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9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</sheetData>
  <sheetProtection/>
  <mergeCells count="5">
    <mergeCell ref="B2:K2"/>
    <mergeCell ref="B3:K3"/>
    <mergeCell ref="C4:C5"/>
    <mergeCell ref="D4:G5"/>
    <mergeCell ref="H4:K5"/>
  </mergeCells>
  <conditionalFormatting sqref="F11:G11 D24:E24">
    <cfRule type="cellIs" priority="12" dxfId="126" operator="lessThan" stopIfTrue="1">
      <formula>0</formula>
    </cfRule>
    <cfRule type="cellIs" priority="13" dxfId="126" operator="greaterThan" stopIfTrue="1">
      <formula>100</formula>
    </cfRule>
  </conditionalFormatting>
  <conditionalFormatting sqref="F11:K11 I23:K23 I26:K26 F35:K35 F37:K37">
    <cfRule type="cellIs" priority="11" dxfId="127" operator="equal" stopIfTrue="1">
      <formula>"""-"""</formula>
    </cfRule>
  </conditionalFormatting>
  <conditionalFormatting sqref="F10:G10">
    <cfRule type="cellIs" priority="9" dxfId="126" operator="lessThan" stopIfTrue="1">
      <formula>0</formula>
    </cfRule>
    <cfRule type="cellIs" priority="10" dxfId="126" operator="greaterThan" stopIfTrue="1">
      <formula>100</formula>
    </cfRule>
  </conditionalFormatting>
  <conditionalFormatting sqref="F12:G13">
    <cfRule type="cellIs" priority="7" dxfId="126" operator="lessThan" stopIfTrue="1">
      <formula>0</formula>
    </cfRule>
    <cfRule type="cellIs" priority="8" dxfId="126" operator="greaterThan" stopIfTrue="1">
      <formula>100</formula>
    </cfRule>
  </conditionalFormatting>
  <conditionalFormatting sqref="F35:G35">
    <cfRule type="cellIs" priority="5" dxfId="126" operator="lessThan" stopIfTrue="1">
      <formula>0</formula>
    </cfRule>
    <cfRule type="cellIs" priority="6" dxfId="126" operator="greaterThan" stopIfTrue="1">
      <formula>100</formula>
    </cfRule>
  </conditionalFormatting>
  <conditionalFormatting sqref="F36:G36">
    <cfRule type="cellIs" priority="3" dxfId="126" operator="lessThan" stopIfTrue="1">
      <formula>0</formula>
    </cfRule>
    <cfRule type="cellIs" priority="4" dxfId="126" operator="greaterThan" stopIfTrue="1">
      <formula>100</formula>
    </cfRule>
  </conditionalFormatting>
  <conditionalFormatting sqref="F37:G37">
    <cfRule type="cellIs" priority="1" dxfId="126" operator="lessThan" stopIfTrue="1">
      <formula>0</formula>
    </cfRule>
    <cfRule type="cellIs" priority="2" dxfId="126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 transitionEvaluation="1">
    <tabColor rgb="FFFF0000"/>
  </sheetPr>
  <dimension ref="A1:N53"/>
  <sheetViews>
    <sheetView tabSelected="1" defaultGridColor="0" zoomScale="148" zoomScaleNormal="148" zoomScalePageLayoutView="0" colorId="22" workbookViewId="0" topLeftCell="A1">
      <selection activeCell="B2" sqref="B2:K2"/>
    </sheetView>
  </sheetViews>
  <sheetFormatPr defaultColWidth="6.7109375" defaultRowHeight="9" customHeight="1"/>
  <cols>
    <col min="1" max="1" width="1.7109375" style="3" customWidth="1"/>
    <col min="2" max="2" width="26.28125" style="3" customWidth="1"/>
    <col min="3" max="3" width="6.7109375" style="3" customWidth="1"/>
    <col min="4" max="11" width="6.421875" style="3" customWidth="1"/>
    <col min="12" max="12" width="1.7109375" style="3" customWidth="1"/>
    <col min="13" max="16384" width="6.7109375" style="3" customWidth="1"/>
  </cols>
  <sheetData>
    <row r="1" spans="1:13" s="39" customFormat="1" ht="15" customHeight="1">
      <c r="A1" s="36"/>
      <c r="B1" s="32" t="s">
        <v>48</v>
      </c>
      <c r="C1" s="33"/>
      <c r="D1" s="33"/>
      <c r="E1" s="33"/>
      <c r="F1" s="33"/>
      <c r="G1" s="33"/>
      <c r="H1" s="33"/>
      <c r="I1" s="33"/>
      <c r="J1" s="33"/>
      <c r="K1" s="33"/>
      <c r="L1" s="37"/>
      <c r="M1" s="38"/>
    </row>
    <row r="2" spans="1:13" s="39" customFormat="1" ht="39" customHeight="1">
      <c r="A2" s="37"/>
      <c r="B2" s="60" t="s">
        <v>114</v>
      </c>
      <c r="C2" s="51"/>
      <c r="D2" s="51"/>
      <c r="E2" s="51"/>
      <c r="F2" s="51"/>
      <c r="G2" s="51"/>
      <c r="H2" s="51"/>
      <c r="I2" s="51"/>
      <c r="J2" s="51"/>
      <c r="K2" s="51"/>
      <c r="L2" s="37"/>
      <c r="M2" s="38"/>
    </row>
    <row r="3" spans="1:13" s="39" customFormat="1" ht="21" customHeight="1">
      <c r="A3" s="37"/>
      <c r="B3" s="52" t="s">
        <v>16</v>
      </c>
      <c r="C3" s="52"/>
      <c r="D3" s="52"/>
      <c r="E3" s="52"/>
      <c r="F3" s="52"/>
      <c r="G3" s="52"/>
      <c r="H3" s="52"/>
      <c r="I3" s="52"/>
      <c r="J3" s="52"/>
      <c r="K3" s="52"/>
      <c r="L3" s="37"/>
      <c r="M3" s="38"/>
    </row>
    <row r="4" spans="1:12" ht="10.5" customHeight="1">
      <c r="A4" s="2"/>
      <c r="B4" s="22"/>
      <c r="C4" s="53" t="s">
        <v>1</v>
      </c>
      <c r="D4" s="55" t="s">
        <v>2</v>
      </c>
      <c r="E4" s="56"/>
      <c r="F4" s="56"/>
      <c r="G4" s="56"/>
      <c r="H4" s="53" t="s">
        <v>3</v>
      </c>
      <c r="I4" s="58"/>
      <c r="J4" s="58"/>
      <c r="K4" s="58"/>
      <c r="L4" s="1"/>
    </row>
    <row r="5" spans="1:13" ht="10.5" customHeight="1">
      <c r="A5" s="2"/>
      <c r="B5" s="22"/>
      <c r="C5" s="54" t="s">
        <v>1</v>
      </c>
      <c r="D5" s="57"/>
      <c r="E5" s="56"/>
      <c r="F5" s="56"/>
      <c r="G5" s="56"/>
      <c r="H5" s="59"/>
      <c r="I5" s="58"/>
      <c r="J5" s="58"/>
      <c r="K5" s="58"/>
      <c r="L5" s="1"/>
      <c r="M5" s="2"/>
    </row>
    <row r="6" spans="1:13" ht="2.25" customHeight="1">
      <c r="A6" s="2"/>
      <c r="B6" s="23"/>
      <c r="C6" s="24"/>
      <c r="D6" s="24"/>
      <c r="E6" s="25"/>
      <c r="F6" s="25"/>
      <c r="G6" s="25"/>
      <c r="H6" s="25"/>
      <c r="I6" s="25"/>
      <c r="J6" s="25"/>
      <c r="K6" s="25"/>
      <c r="L6" s="2"/>
      <c r="M6" s="2"/>
    </row>
    <row r="7" spans="1:13" ht="13.5" customHeight="1">
      <c r="A7" s="2"/>
      <c r="B7" s="7"/>
      <c r="C7" s="50">
        <f>'[1]years'!$C$3</f>
        <v>2018</v>
      </c>
      <c r="D7" s="19">
        <v>2000</v>
      </c>
      <c r="E7" s="26">
        <v>2005</v>
      </c>
      <c r="F7" s="26">
        <v>2010</v>
      </c>
      <c r="G7" s="26">
        <f>'[1]years'!$C$3</f>
        <v>2018</v>
      </c>
      <c r="H7" s="8" t="str">
        <f>'[1]years'!$C$13</f>
        <v>2010-18</v>
      </c>
      <c r="I7" s="26" t="str">
        <f>[1]!YMAX2</f>
        <v>2016</v>
      </c>
      <c r="J7" s="26" t="str">
        <f>'[1]years'!$C$4</f>
        <v>2017</v>
      </c>
      <c r="K7" s="8">
        <f>'[1]years'!$C$3</f>
        <v>2018</v>
      </c>
      <c r="L7" s="2"/>
      <c r="M7" s="2"/>
    </row>
    <row r="8" spans="1:13" ht="3.7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2"/>
      <c r="M8" s="2"/>
    </row>
    <row r="9" spans="2:11" s="6" customFormat="1" ht="12" customHeight="1">
      <c r="B9" s="9" t="s">
        <v>10</v>
      </c>
      <c r="C9" s="10"/>
      <c r="D9" s="9"/>
      <c r="E9" s="9"/>
      <c r="F9" s="9"/>
      <c r="G9" s="9"/>
      <c r="H9" s="9"/>
      <c r="I9" s="9"/>
      <c r="J9" s="9"/>
      <c r="K9" s="9"/>
    </row>
    <row r="10" spans="2:11" s="6" customFormat="1" ht="10.5" customHeight="1">
      <c r="B10" s="11" t="s">
        <v>55</v>
      </c>
      <c r="C10" s="13">
        <v>157.848315509</v>
      </c>
      <c r="D10" s="12">
        <v>18.24312520905217</v>
      </c>
      <c r="E10" s="12">
        <v>26.63266672464038</v>
      </c>
      <c r="F10" s="12">
        <v>36.58770096307215</v>
      </c>
      <c r="G10" s="12">
        <v>31.25709218</v>
      </c>
      <c r="H10" s="13">
        <v>2.4736424534564705</v>
      </c>
      <c r="I10" s="13">
        <v>-8.788636314217635</v>
      </c>
      <c r="J10" s="13">
        <v>-0.5508529548564955</v>
      </c>
      <c r="K10" s="13">
        <v>-0.3878876806460818</v>
      </c>
    </row>
    <row r="11" spans="2:11" s="6" customFormat="1" ht="10.5" customHeight="1">
      <c r="B11" s="11" t="s">
        <v>19</v>
      </c>
      <c r="C11" s="16">
        <v>143.47438634867</v>
      </c>
      <c r="D11" s="15">
        <v>28.681088014189545</v>
      </c>
      <c r="E11" s="15">
        <v>30.97887336191492</v>
      </c>
      <c r="F11" s="15">
        <v>28.379288823966093</v>
      </c>
      <c r="G11" s="15">
        <v>28.41076957399406</v>
      </c>
      <c r="H11" s="16">
        <v>4.525120824893514</v>
      </c>
      <c r="I11" s="16">
        <v>4.475507228336206</v>
      </c>
      <c r="J11" s="16">
        <v>10.22116557069712</v>
      </c>
      <c r="K11" s="16">
        <v>10.591869209892547</v>
      </c>
    </row>
    <row r="12" spans="2:11" s="6" customFormat="1" ht="10.5" customHeight="1">
      <c r="B12" s="46" t="s">
        <v>94</v>
      </c>
      <c r="C12" s="16">
        <v>34.32969456374</v>
      </c>
      <c r="D12" s="15">
        <v>6.449776695029474</v>
      </c>
      <c r="E12" s="15">
        <v>6.706233556886831</v>
      </c>
      <c r="F12" s="15">
        <v>6.185279528908848</v>
      </c>
      <c r="G12" s="15">
        <v>6.797959319552476</v>
      </c>
      <c r="H12" s="16">
        <v>5.7518310558617225</v>
      </c>
      <c r="I12" s="16">
        <v>0.1586836928335389</v>
      </c>
      <c r="J12" s="16">
        <v>11.591450249189661</v>
      </c>
      <c r="K12" s="16">
        <v>11.721642785988307</v>
      </c>
    </row>
    <row r="13" spans="2:11" s="6" customFormat="1" ht="10.5" customHeight="1">
      <c r="B13" s="11" t="s">
        <v>57</v>
      </c>
      <c r="C13" s="16">
        <v>32.45</v>
      </c>
      <c r="D13" s="15">
        <v>2.5624841422989557</v>
      </c>
      <c r="E13" s="15">
        <v>2.4742344723249587</v>
      </c>
      <c r="F13" s="15">
        <v>4.186579735537569</v>
      </c>
      <c r="G13" s="15">
        <v>6.425742574257426</v>
      </c>
      <c r="H13" s="16">
        <v>10.260126529196123</v>
      </c>
      <c r="I13" s="16">
        <v>7.764587804997247</v>
      </c>
      <c r="J13" s="16">
        <v>1.899799395080759</v>
      </c>
      <c r="K13" s="16">
        <v>11.080949428900144</v>
      </c>
    </row>
    <row r="14" spans="2:11" s="6" customFormat="1" ht="10.5" customHeight="1">
      <c r="B14" s="11" t="s">
        <v>58</v>
      </c>
      <c r="C14" s="16">
        <v>31.5</v>
      </c>
      <c r="D14" s="15">
        <v>0.9210833747656612</v>
      </c>
      <c r="E14" s="15">
        <v>1.680872588997507</v>
      </c>
      <c r="F14" s="15">
        <v>2.928135804981698</v>
      </c>
      <c r="G14" s="15">
        <v>6.237623762376238</v>
      </c>
      <c r="H14" s="16">
        <v>14.871948311939986</v>
      </c>
      <c r="I14" s="16">
        <v>4.813569667013451</v>
      </c>
      <c r="J14" s="16">
        <v>20.76522571770585</v>
      </c>
      <c r="K14" s="16">
        <v>13.382826608494792</v>
      </c>
    </row>
    <row r="15" spans="2:11" s="6" customFormat="1" ht="10.5" customHeight="1">
      <c r="B15" s="11" t="s">
        <v>20</v>
      </c>
      <c r="C15" s="16">
        <v>16.61264303178</v>
      </c>
      <c r="D15" s="15">
        <v>3.0165884608352576</v>
      </c>
      <c r="E15" s="15">
        <v>3.138261160665662</v>
      </c>
      <c r="F15" s="15">
        <v>3.164801494614201</v>
      </c>
      <c r="G15" s="15">
        <v>3.2896322835207923</v>
      </c>
      <c r="H15" s="16">
        <v>5.017240431208236</v>
      </c>
      <c r="I15" s="16">
        <v>-0.9894993680488295</v>
      </c>
      <c r="J15" s="16">
        <v>2.3326457296361403</v>
      </c>
      <c r="K15" s="16">
        <v>-10.765804778672516</v>
      </c>
    </row>
    <row r="16" spans="2:11" s="6" customFormat="1" ht="10.5" customHeight="1">
      <c r="B16" s="11" t="s">
        <v>22</v>
      </c>
      <c r="C16" s="16">
        <v>15.667863939</v>
      </c>
      <c r="D16" s="15">
        <v>3.3041594509598657</v>
      </c>
      <c r="E16" s="15">
        <v>4.249412674205332</v>
      </c>
      <c r="F16" s="15">
        <v>3.5962640000297426</v>
      </c>
      <c r="G16" s="15">
        <v>3.1025473146534654</v>
      </c>
      <c r="H16" s="16">
        <v>2.5991701226318</v>
      </c>
      <c r="I16" s="16">
        <v>-0.4847465159429576</v>
      </c>
      <c r="J16" s="16">
        <v>0.353818842491882</v>
      </c>
      <c r="K16" s="16">
        <v>3.75566439915207</v>
      </c>
    </row>
    <row r="17" spans="2:11" s="6" customFormat="1" ht="10.5" customHeight="1">
      <c r="B17" s="11" t="s">
        <v>21</v>
      </c>
      <c r="C17" s="16">
        <v>13.859476176</v>
      </c>
      <c r="D17" s="15" t="s">
        <v>0</v>
      </c>
      <c r="E17" s="15" t="s">
        <v>0</v>
      </c>
      <c r="F17" s="15" t="s">
        <v>0</v>
      </c>
      <c r="G17" s="15" t="s">
        <v>0</v>
      </c>
      <c r="H17" s="16">
        <v>-6.657092321577984</v>
      </c>
      <c r="I17" s="16">
        <v>-14.81349895885149</v>
      </c>
      <c r="J17" s="16">
        <v>-7.636995390248391</v>
      </c>
      <c r="K17" s="16">
        <v>-4.35265594669898</v>
      </c>
    </row>
    <row r="18" spans="2:11" s="6" customFormat="1" ht="10.5" customHeight="1">
      <c r="B18" s="11" t="s">
        <v>95</v>
      </c>
      <c r="C18" s="16">
        <v>0.036623025729999995</v>
      </c>
      <c r="D18" s="15">
        <v>5.023697627115233</v>
      </c>
      <c r="E18" s="15">
        <v>2.5967702847191516</v>
      </c>
      <c r="F18" s="15">
        <v>0.11753318492005327</v>
      </c>
      <c r="G18" s="15">
        <v>0.007252084302970296</v>
      </c>
      <c r="H18" s="16">
        <v>-26.218363394768794</v>
      </c>
      <c r="I18" s="16">
        <v>-35.09392489235701</v>
      </c>
      <c r="J18" s="16">
        <v>-40.075271729743335</v>
      </c>
      <c r="K18" s="16">
        <v>-10.047295371188337</v>
      </c>
    </row>
    <row r="19" spans="2:11" s="6" customFormat="1" ht="10.5" customHeight="1">
      <c r="B19" s="11" t="s">
        <v>96</v>
      </c>
      <c r="C19" s="16">
        <v>13.82285315026</v>
      </c>
      <c r="D19" s="15" t="s">
        <v>0</v>
      </c>
      <c r="E19" s="15" t="s">
        <v>0</v>
      </c>
      <c r="F19" s="15" t="s">
        <v>0</v>
      </c>
      <c r="G19" s="15" t="s">
        <v>0</v>
      </c>
      <c r="H19" s="16">
        <v>-6.483697917892195</v>
      </c>
      <c r="I19" s="16">
        <v>-14.697568891078427</v>
      </c>
      <c r="J19" s="16">
        <v>-7.4959039306215285</v>
      </c>
      <c r="K19" s="16">
        <v>-4.3366104082524615</v>
      </c>
    </row>
    <row r="20" spans="2:11" s="6" customFormat="1" ht="10.5" customHeight="1">
      <c r="B20" s="11" t="s">
        <v>61</v>
      </c>
      <c r="C20" s="16">
        <v>8.927924745</v>
      </c>
      <c r="D20" s="15">
        <v>2.3942739321093494</v>
      </c>
      <c r="E20" s="15">
        <v>1.7808018371317254</v>
      </c>
      <c r="F20" s="15">
        <v>1.922097097773357</v>
      </c>
      <c r="G20" s="15">
        <v>1.76790589009901</v>
      </c>
      <c r="H20" s="16">
        <v>3.4239140462006823</v>
      </c>
      <c r="I20" s="16">
        <v>-1.5707200120762987</v>
      </c>
      <c r="J20" s="16">
        <v>9.895220753208323</v>
      </c>
      <c r="K20" s="16">
        <v>8.696880444617229</v>
      </c>
    </row>
    <row r="21" spans="2:11" s="6" customFormat="1" ht="10.5" customHeight="1">
      <c r="B21" s="11" t="s">
        <v>62</v>
      </c>
      <c r="C21" s="16">
        <v>8.2</v>
      </c>
      <c r="D21" s="15">
        <v>0.4905599628672449</v>
      </c>
      <c r="E21" s="15">
        <v>0.7936803221186793</v>
      </c>
      <c r="F21" s="15">
        <v>0.8570821366956425</v>
      </c>
      <c r="G21" s="15">
        <v>1.6237623762376239</v>
      </c>
      <c r="H21" s="16">
        <v>13.200408962462685</v>
      </c>
      <c r="I21" s="16">
        <v>12.01675610651507</v>
      </c>
      <c r="J21" s="16">
        <v>8.137109887061111</v>
      </c>
      <c r="K21" s="16">
        <v>14.007371921047485</v>
      </c>
    </row>
    <row r="22" spans="2:11" s="6" customFormat="1" ht="10.5" customHeight="1">
      <c r="B22" s="11" t="s">
        <v>23</v>
      </c>
      <c r="C22" s="16">
        <v>6.010924859</v>
      </c>
      <c r="D22" s="15">
        <v>4.363964930967102</v>
      </c>
      <c r="E22" s="15">
        <v>1.7977235630075767</v>
      </c>
      <c r="F22" s="15">
        <v>1.3223626113540587</v>
      </c>
      <c r="G22" s="15">
        <v>1.1902821502970296</v>
      </c>
      <c r="H22" s="16">
        <v>3.1449362892917554</v>
      </c>
      <c r="I22" s="16">
        <v>-6.666315561832336</v>
      </c>
      <c r="J22" s="16">
        <v>0.28878808055035066</v>
      </c>
      <c r="K22" s="16">
        <v>4.935469680520765</v>
      </c>
    </row>
    <row r="23" spans="2:11" s="6" customFormat="1" ht="12" customHeight="1">
      <c r="B23" s="30" t="s">
        <v>24</v>
      </c>
      <c r="C23" s="18">
        <v>420.72868145818006</v>
      </c>
      <c r="D23" s="17">
        <v>69.00102510516038</v>
      </c>
      <c r="E23" s="17">
        <v>76.1232969897259</v>
      </c>
      <c r="F23" s="17">
        <v>83.06184585294457</v>
      </c>
      <c r="G23" s="17">
        <v>83.31261018973862</v>
      </c>
      <c r="H23" s="18" t="s">
        <v>109</v>
      </c>
      <c r="I23" s="18" t="s">
        <v>109</v>
      </c>
      <c r="J23" s="18" t="s">
        <v>109</v>
      </c>
      <c r="K23" s="18" t="s">
        <v>109</v>
      </c>
    </row>
    <row r="24" spans="2:14" s="6" customFormat="1" ht="12" customHeight="1">
      <c r="B24" s="40" t="s">
        <v>11</v>
      </c>
      <c r="C24" s="41"/>
      <c r="D24" s="42"/>
      <c r="E24" s="42"/>
      <c r="F24" s="42"/>
      <c r="G24" s="42"/>
      <c r="H24" s="43"/>
      <c r="I24" s="43"/>
      <c r="J24" s="43"/>
      <c r="K24" s="43"/>
      <c r="N24" s="29"/>
    </row>
    <row r="25" spans="2:11" s="6" customFormat="1" ht="10.5" customHeight="1">
      <c r="B25" s="11" t="s">
        <v>19</v>
      </c>
      <c r="C25" s="13">
        <v>203.70269405249</v>
      </c>
      <c r="D25" s="12">
        <v>41.10210713123726</v>
      </c>
      <c r="E25" s="12">
        <v>47.289642564803934</v>
      </c>
      <c r="F25" s="12">
        <v>45.16128021544701</v>
      </c>
      <c r="G25" s="12">
        <v>38.43447057594151</v>
      </c>
      <c r="H25" s="13">
        <v>2.47631324487807</v>
      </c>
      <c r="I25" s="13">
        <v>2.52463220300827</v>
      </c>
      <c r="J25" s="13">
        <v>6.5528441179521835</v>
      </c>
      <c r="K25" s="13">
        <v>2.806269226329916</v>
      </c>
    </row>
    <row r="26" spans="2:11" s="6" customFormat="1" ht="10.5" customHeight="1">
      <c r="B26" s="46" t="s">
        <v>101</v>
      </c>
      <c r="C26" s="16">
        <v>106.06309081008</v>
      </c>
      <c r="D26" s="15">
        <v>19.56581489897504</v>
      </c>
      <c r="E26" s="15">
        <v>23.367381418488538</v>
      </c>
      <c r="F26" s="15">
        <v>23.928805386159837</v>
      </c>
      <c r="G26" s="15">
        <v>20.01190392643019</v>
      </c>
      <c r="H26" s="16">
        <v>2.2527705743053072</v>
      </c>
      <c r="I26" s="16">
        <v>-0.4359054240629989</v>
      </c>
      <c r="J26" s="16">
        <v>3.493787801864756</v>
      </c>
      <c r="K26" s="16">
        <v>6.986430781756092</v>
      </c>
    </row>
    <row r="27" spans="2:11" s="6" customFormat="1" ht="10.5" customHeight="1">
      <c r="B27" s="11" t="s">
        <v>23</v>
      </c>
      <c r="C27" s="16">
        <v>91.981108498</v>
      </c>
      <c r="D27" s="15">
        <v>33.05274924578573</v>
      </c>
      <c r="E27" s="15">
        <v>28.652006421565634</v>
      </c>
      <c r="F27" s="15">
        <v>22.09266319555129</v>
      </c>
      <c r="G27" s="15">
        <v>17.35492613169811</v>
      </c>
      <c r="H27" s="16">
        <v>1.4555938952872216</v>
      </c>
      <c r="I27" s="16">
        <v>-5.938678411145881</v>
      </c>
      <c r="J27" s="16">
        <v>0.0976684368613423</v>
      </c>
      <c r="K27" s="16">
        <v>0.7459387074852941</v>
      </c>
    </row>
    <row r="28" spans="2:11" s="6" customFormat="1" ht="10.5" customHeight="1">
      <c r="B28" s="11" t="s">
        <v>32</v>
      </c>
      <c r="C28" s="16">
        <v>30.29574123617</v>
      </c>
      <c r="D28" s="15">
        <v>9.704313435583785</v>
      </c>
      <c r="E28" s="15">
        <v>8.065220645867559</v>
      </c>
      <c r="F28" s="15">
        <v>7.245830377557681</v>
      </c>
      <c r="G28" s="15">
        <v>5.7161775917301885</v>
      </c>
      <c r="H28" s="16">
        <v>1.5094217897198892</v>
      </c>
      <c r="I28" s="16">
        <v>-2.363401121120612</v>
      </c>
      <c r="J28" s="16">
        <v>0.6932587817795932</v>
      </c>
      <c r="K28" s="16">
        <v>7.819324630046753</v>
      </c>
    </row>
    <row r="29" spans="2:11" s="6" customFormat="1" ht="10.5" customHeight="1">
      <c r="B29" s="11" t="s">
        <v>21</v>
      </c>
      <c r="C29" s="16">
        <v>12.67358305209</v>
      </c>
      <c r="D29" s="15" t="s">
        <v>0</v>
      </c>
      <c r="E29" s="15" t="s">
        <v>0</v>
      </c>
      <c r="F29" s="15" t="s">
        <v>0</v>
      </c>
      <c r="G29" s="15" t="s">
        <v>0</v>
      </c>
      <c r="H29" s="16">
        <v>-3.3497285990912173</v>
      </c>
      <c r="I29" s="16">
        <v>-11.315714180437563</v>
      </c>
      <c r="J29" s="16">
        <v>-5.980762515318849</v>
      </c>
      <c r="K29" s="16">
        <v>1.992161172877549</v>
      </c>
    </row>
    <row r="30" spans="2:11" s="6" customFormat="1" ht="10.5" customHeight="1">
      <c r="B30" s="11" t="s">
        <v>102</v>
      </c>
      <c r="C30" s="16" t="s">
        <v>0</v>
      </c>
      <c r="D30" s="15">
        <v>0.8502437732892134</v>
      </c>
      <c r="E30" s="15" t="s">
        <v>0</v>
      </c>
      <c r="F30" s="15" t="s">
        <v>0</v>
      </c>
      <c r="G30" s="15" t="s">
        <v>0</v>
      </c>
      <c r="H30" s="16" t="s">
        <v>0</v>
      </c>
      <c r="I30" s="16" t="s">
        <v>0</v>
      </c>
      <c r="J30" s="16" t="s">
        <v>0</v>
      </c>
      <c r="K30" s="16" t="s">
        <v>0</v>
      </c>
    </row>
    <row r="31" spans="2:11" s="6" customFormat="1" ht="10.5" customHeight="1">
      <c r="B31" s="11" t="s">
        <v>33</v>
      </c>
      <c r="C31" s="16">
        <v>10.796070959</v>
      </c>
      <c r="D31" s="15">
        <v>0.6435362252220203</v>
      </c>
      <c r="E31" s="15">
        <v>1.0424492647063277</v>
      </c>
      <c r="F31" s="15">
        <v>1.1978090216731427</v>
      </c>
      <c r="G31" s="15">
        <v>2.036994520566038</v>
      </c>
      <c r="H31" s="16">
        <v>11.738913810419271</v>
      </c>
      <c r="I31" s="16">
        <v>1.4441650861074962</v>
      </c>
      <c r="J31" s="16">
        <v>7.858128391408359</v>
      </c>
      <c r="K31" s="16">
        <v>15.85583832437849</v>
      </c>
    </row>
    <row r="32" spans="2:11" s="6" customFormat="1" ht="10.5" customHeight="1">
      <c r="B32" s="11" t="s">
        <v>66</v>
      </c>
      <c r="C32" s="16">
        <v>10.574213595989999</v>
      </c>
      <c r="D32" s="15">
        <v>1.8174120873786133</v>
      </c>
      <c r="E32" s="15">
        <v>2.138212403223033</v>
      </c>
      <c r="F32" s="15">
        <v>2.24152109203127</v>
      </c>
      <c r="G32" s="15">
        <v>1.99513464075283</v>
      </c>
      <c r="H32" s="16">
        <v>3.052334056025008</v>
      </c>
      <c r="I32" s="16">
        <v>-3.3071891974658096</v>
      </c>
      <c r="J32" s="16">
        <v>5.332809513625669</v>
      </c>
      <c r="K32" s="16">
        <v>4.920004751928886</v>
      </c>
    </row>
    <row r="33" spans="2:11" s="6" customFormat="1" ht="10.5" customHeight="1">
      <c r="B33" s="11" t="s">
        <v>55</v>
      </c>
      <c r="C33" s="16">
        <v>8.266568172</v>
      </c>
      <c r="D33" s="15">
        <v>0.587004404024771</v>
      </c>
      <c r="E33" s="15">
        <v>0.5827401996893613</v>
      </c>
      <c r="F33" s="15">
        <v>0.6790093904687231</v>
      </c>
      <c r="G33" s="15">
        <v>1.559729843773585</v>
      </c>
      <c r="H33" s="16">
        <v>16.01812980654018</v>
      </c>
      <c r="I33" s="16">
        <v>-1.9123802918020405</v>
      </c>
      <c r="J33" s="16">
        <v>12.705451762043008</v>
      </c>
      <c r="K33" s="16">
        <v>13.740541781090787</v>
      </c>
    </row>
    <row r="34" spans="2:11" s="6" customFormat="1" ht="10.5" customHeight="1">
      <c r="B34" s="11" t="s">
        <v>67</v>
      </c>
      <c r="C34" s="16">
        <v>7.7927002675</v>
      </c>
      <c r="D34" s="15">
        <v>0.09737768471333258</v>
      </c>
      <c r="E34" s="15">
        <v>0.33301780661380553</v>
      </c>
      <c r="F34" s="15">
        <v>2.033161384284808</v>
      </c>
      <c r="G34" s="15">
        <v>1.4703208051886791</v>
      </c>
      <c r="H34" s="16">
        <v>0.41167031688258415</v>
      </c>
      <c r="I34" s="16">
        <v>3.238488578612464</v>
      </c>
      <c r="J34" s="16">
        <v>25.88992810203783</v>
      </c>
      <c r="K34" s="16">
        <v>7.2782111888151535</v>
      </c>
    </row>
    <row r="35" spans="2:11" s="6" customFormat="1" ht="10.5" customHeight="1">
      <c r="B35" s="11" t="s">
        <v>34</v>
      </c>
      <c r="C35" s="16">
        <v>7.538067225</v>
      </c>
      <c r="D35" s="15">
        <v>1.566624307662736</v>
      </c>
      <c r="E35" s="15">
        <v>1.5926989128547515</v>
      </c>
      <c r="F35" s="15">
        <v>1.4256373299989986</v>
      </c>
      <c r="G35" s="15">
        <v>1.4222768349056603</v>
      </c>
      <c r="H35" s="16">
        <v>4.53242968377805</v>
      </c>
      <c r="I35" s="16">
        <v>6.075073450607893</v>
      </c>
      <c r="J35" s="16">
        <v>12.448484357160417</v>
      </c>
      <c r="K35" s="16">
        <v>12.573098326598519</v>
      </c>
    </row>
    <row r="36" spans="2:11" s="6" customFormat="1" ht="10.5" customHeight="1">
      <c r="B36" s="11" t="s">
        <v>68</v>
      </c>
      <c r="C36" s="16">
        <v>7.08249840219</v>
      </c>
      <c r="D36" s="15">
        <v>0.9149484490667718</v>
      </c>
      <c r="E36" s="15">
        <v>1.116287630029964</v>
      </c>
      <c r="F36" s="15">
        <v>1.3028196249583262</v>
      </c>
      <c r="G36" s="15">
        <v>1.336320453243396</v>
      </c>
      <c r="H36" s="16">
        <v>4.89564329368628</v>
      </c>
      <c r="I36" s="16">
        <v>-2.8651710869412206</v>
      </c>
      <c r="J36" s="16">
        <v>7.556439949278748</v>
      </c>
      <c r="K36" s="16">
        <v>2.687888294374119</v>
      </c>
    </row>
    <row r="37" spans="2:11" s="6" customFormat="1" ht="12" customHeight="1">
      <c r="B37" s="30" t="s">
        <v>24</v>
      </c>
      <c r="C37" s="18">
        <v>378.02966240833996</v>
      </c>
      <c r="D37" s="17">
        <v>90.33631674396423</v>
      </c>
      <c r="E37" s="17">
        <v>90.81227584935436</v>
      </c>
      <c r="F37" s="17">
        <v>83.37973163197125</v>
      </c>
      <c r="G37" s="17">
        <v>71.32635139780001</v>
      </c>
      <c r="H37" s="18" t="s">
        <v>109</v>
      </c>
      <c r="I37" s="18" t="s">
        <v>109</v>
      </c>
      <c r="J37" s="18" t="s">
        <v>109</v>
      </c>
      <c r="K37" s="18" t="s">
        <v>109</v>
      </c>
    </row>
    <row r="38" spans="2:11" s="6" customFormat="1" ht="3.7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s="6" customFormat="1" ht="12" customHeight="1">
      <c r="B39" s="21" t="s">
        <v>105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2:11" s="6" customFormat="1" ht="9" customHeight="1">
      <c r="B40" s="21" t="s">
        <v>70</v>
      </c>
      <c r="C40" s="21"/>
      <c r="D40" s="21"/>
      <c r="E40" s="21"/>
      <c r="F40" s="21"/>
      <c r="G40" s="21"/>
      <c r="H40" s="21"/>
      <c r="I40" s="21"/>
      <c r="J40" s="21"/>
      <c r="K40" s="21"/>
    </row>
    <row r="41" spans="2:11" s="6" customFormat="1" ht="9" customHeight="1">
      <c r="B41" s="21" t="s">
        <v>71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11" s="6" customFormat="1" ht="3.75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="6" customFormat="1" ht="9" customHeight="1"/>
    <row r="44" s="6" customFormat="1" ht="9" customHeight="1"/>
    <row r="45" s="6" customFormat="1" ht="10.5" customHeight="1"/>
    <row r="46" s="6" customFormat="1" ht="10.5" customHeight="1"/>
    <row r="47" spans="1:13" s="6" customFormat="1" ht="10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6" customFormat="1" ht="10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spans="1:13" ht="9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9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9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9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</sheetData>
  <sheetProtection/>
  <mergeCells count="5">
    <mergeCell ref="B2:K2"/>
    <mergeCell ref="B3:K3"/>
    <mergeCell ref="D4:G5"/>
    <mergeCell ref="C4:C5"/>
    <mergeCell ref="H4:K5"/>
  </mergeCells>
  <conditionalFormatting sqref="F11:G11 D24:E24">
    <cfRule type="cellIs" priority="18" dxfId="126" operator="lessThan" stopIfTrue="1">
      <formula>0</formula>
    </cfRule>
    <cfRule type="cellIs" priority="19" dxfId="126" operator="greaterThan" stopIfTrue="1">
      <formula>100</formula>
    </cfRule>
  </conditionalFormatting>
  <conditionalFormatting sqref="F11:K11 I26:K26 F35:K35 F37:G37">
    <cfRule type="cellIs" priority="17" dxfId="127" operator="equal" stopIfTrue="1">
      <formula>"""-"""</formula>
    </cfRule>
  </conditionalFormatting>
  <conditionalFormatting sqref="F10:G10">
    <cfRule type="cellIs" priority="15" dxfId="126" operator="lessThan" stopIfTrue="1">
      <formula>0</formula>
    </cfRule>
    <cfRule type="cellIs" priority="16" dxfId="126" operator="greaterThan" stopIfTrue="1">
      <formula>100</formula>
    </cfRule>
  </conditionalFormatting>
  <conditionalFormatting sqref="F12:G13">
    <cfRule type="cellIs" priority="13" dxfId="126" operator="lessThan" stopIfTrue="1">
      <formula>0</formula>
    </cfRule>
    <cfRule type="cellIs" priority="14" dxfId="126" operator="greaterThan" stopIfTrue="1">
      <formula>100</formula>
    </cfRule>
  </conditionalFormatting>
  <conditionalFormatting sqref="F35:G35">
    <cfRule type="cellIs" priority="5" dxfId="126" operator="lessThan" stopIfTrue="1">
      <formula>0</formula>
    </cfRule>
    <cfRule type="cellIs" priority="6" dxfId="126" operator="greaterThan" stopIfTrue="1">
      <formula>100</formula>
    </cfRule>
  </conditionalFormatting>
  <conditionalFormatting sqref="F36:G36">
    <cfRule type="cellIs" priority="3" dxfId="126" operator="lessThan" stopIfTrue="1">
      <formula>0</formula>
    </cfRule>
    <cfRule type="cellIs" priority="4" dxfId="126" operator="greaterThan" stopIfTrue="1">
      <formula>100</formula>
    </cfRule>
  </conditionalFormatting>
  <conditionalFormatting sqref="F37:G37">
    <cfRule type="cellIs" priority="1" dxfId="126" operator="lessThan" stopIfTrue="1">
      <formula>0</formula>
    </cfRule>
    <cfRule type="cellIs" priority="2" dxfId="126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 transitionEvaluation="1"/>
  <dimension ref="A1:N45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6.28125" style="6" customWidth="1"/>
    <col min="3" max="3" width="6.7109375" style="6" customWidth="1"/>
    <col min="4" max="11" width="6.421875" style="6" customWidth="1"/>
    <col min="12" max="12" width="1.7109375" style="6" customWidth="1"/>
    <col min="13" max="16384" width="6.7109375" style="6" customWidth="1"/>
  </cols>
  <sheetData>
    <row r="1" spans="1:13" s="35" customFormat="1" ht="15" customHeight="1">
      <c r="A1" s="31"/>
      <c r="B1" s="32">
        <f>IF(TRIM(Spanish!B1)=TRIM(OLD_S!B1),0,TRIM(Spanish!B1))</f>
        <v>0</v>
      </c>
      <c r="C1" s="33"/>
      <c r="D1" s="33"/>
      <c r="E1" s="33"/>
      <c r="F1" s="33"/>
      <c r="G1" s="33"/>
      <c r="H1" s="33"/>
      <c r="I1" s="33"/>
      <c r="J1" s="33"/>
      <c r="K1" s="33"/>
      <c r="L1" s="31"/>
      <c r="M1" s="34"/>
    </row>
    <row r="2" spans="1:13" s="35" customFormat="1" ht="39" customHeight="1">
      <c r="A2" s="31"/>
      <c r="B2" s="51" t="str">
        <f>IF(TRIM(Spanish!B2)=TRIM(OLD_S!B2),0,TRIM(Spanish!B2))</f>
        <v>Los diez principales exportadores e importadores de prendas de vestir, 2018</v>
      </c>
      <c r="C2" s="51"/>
      <c r="D2" s="51"/>
      <c r="E2" s="51"/>
      <c r="F2" s="51"/>
      <c r="G2" s="51"/>
      <c r="H2" s="51"/>
      <c r="I2" s="51"/>
      <c r="J2" s="51"/>
      <c r="K2" s="51"/>
      <c r="L2" s="31"/>
      <c r="M2" s="34"/>
    </row>
    <row r="3" spans="1:13" s="35" customFormat="1" ht="21" customHeight="1">
      <c r="A3" s="31"/>
      <c r="B3" s="52">
        <f>IF(TRIM(Spanish!B3)=TRIM(OLD_S!B3),0,TRIM(Spanish!B3))</f>
        <v>0</v>
      </c>
      <c r="C3" s="52"/>
      <c r="D3" s="52"/>
      <c r="E3" s="52"/>
      <c r="F3" s="52"/>
      <c r="G3" s="52"/>
      <c r="H3" s="52"/>
      <c r="I3" s="52"/>
      <c r="J3" s="52"/>
      <c r="K3" s="52"/>
      <c r="L3" s="31"/>
      <c r="M3" s="34"/>
    </row>
    <row r="4" spans="1:12" s="3" customFormat="1" ht="10.5" customHeight="1">
      <c r="A4" s="2"/>
      <c r="B4" s="22"/>
      <c r="C4" s="53">
        <f>IF(TRIM(Spanish!C4)=TRIM(OLD_S!C4),0,TRIM(Spanish!C4))</f>
        <v>0</v>
      </c>
      <c r="D4" s="55">
        <f>IF(TRIM(Spanish!D4)=TRIM(OLD_S!D4),0,TRIM(Spanish!D4))</f>
        <v>0</v>
      </c>
      <c r="E4" s="56" t="e">
        <v>#REF!</v>
      </c>
      <c r="F4" s="56" t="e">
        <v>#REF!</v>
      </c>
      <c r="G4" s="56" t="e">
        <v>#REF!</v>
      </c>
      <c r="H4" s="53">
        <f>IF(TRIM(Spanish!H4)=TRIM(OLD_S!H4),0,TRIM(Spanish!H4))</f>
        <v>0</v>
      </c>
      <c r="I4" s="58" t="e">
        <v>#REF!</v>
      </c>
      <c r="J4" s="58" t="e">
        <v>#REF!</v>
      </c>
      <c r="K4" s="58" t="e">
        <v>#REF!</v>
      </c>
      <c r="L4" s="1"/>
    </row>
    <row r="5" spans="1:13" s="3" customFormat="1" ht="10.5" customHeight="1">
      <c r="A5" s="2"/>
      <c r="B5" s="22"/>
      <c r="C5" s="54">
        <v>0</v>
      </c>
      <c r="D5" s="57" t="e">
        <v>#REF!</v>
      </c>
      <c r="E5" s="56" t="e">
        <v>#REF!</v>
      </c>
      <c r="F5" s="56" t="e">
        <v>#REF!</v>
      </c>
      <c r="G5" s="56" t="e">
        <v>#REF!</v>
      </c>
      <c r="H5" s="59" t="e">
        <v>#REF!</v>
      </c>
      <c r="I5" s="58" t="e">
        <v>#REF!</v>
      </c>
      <c r="J5" s="58" t="e">
        <v>#REF!</v>
      </c>
      <c r="K5" s="58" t="e">
        <v>#REF!</v>
      </c>
      <c r="L5" s="1"/>
      <c r="M5" s="2"/>
    </row>
    <row r="6" spans="1:13" ht="2.25" customHeight="1">
      <c r="A6" s="5"/>
      <c r="B6" s="23"/>
      <c r="C6" s="24"/>
      <c r="D6" s="24"/>
      <c r="E6" s="25"/>
      <c r="F6" s="25"/>
      <c r="G6" s="25"/>
      <c r="H6" s="25"/>
      <c r="I6" s="25"/>
      <c r="J6" s="25"/>
      <c r="K6" s="25"/>
      <c r="L6" s="5"/>
      <c r="M6" s="5"/>
    </row>
    <row r="7" spans="1:13" ht="13.5" customHeight="1">
      <c r="A7" s="5"/>
      <c r="B7" s="7"/>
      <c r="C7" s="27" t="e">
        <f>IF(TRIM(Spanish!C7)=TRIM(OLD_S!C7),0,TRIM(Spanish!C7))</f>
        <v>#VALUE!</v>
      </c>
      <c r="D7" s="19" t="e">
        <f>IF(TRIM(Spanish!D7)=TRIM(OLD_S!D7),0,TRIM(Spanish!D7))</f>
        <v>#VALUE!</v>
      </c>
      <c r="E7" s="26" t="e">
        <f>IF(TRIM(Spanish!E7)=TRIM(OLD_S!E7),0,TRIM(Spanish!E7))</f>
        <v>#VALUE!</v>
      </c>
      <c r="F7" s="26" t="e">
        <f>IF(TRIM(Spanish!F7)=TRIM(OLD_S!F7),0,TRIM(Spanish!F7))</f>
        <v>#VALUE!</v>
      </c>
      <c r="G7" s="27" t="e">
        <f>IF(TRIM(Spanish!G7)=TRIM(OLD_S!G7),0,TRIM(Spanish!G7))</f>
        <v>#VALUE!</v>
      </c>
      <c r="H7" s="28" t="str">
        <f>IF(TRIM(Spanish!H7)=TRIM(OLD_S!H7),0,TRIM(Spanish!H7))</f>
        <v>2010-18</v>
      </c>
      <c r="I7" s="26" t="str">
        <f>IF(TRIM(Spanish!I7)=TRIM(OLD_S!I7),0,TRIM(Spanish!I7))</f>
        <v>2016</v>
      </c>
      <c r="J7" s="26" t="str">
        <f>IF(TRIM(Spanish!J7)=TRIM(OLD_S!J7),0,TRIM(Spanish!J7))</f>
        <v>2017</v>
      </c>
      <c r="K7" s="8" t="e">
        <f>IF(TRIM(Spanish!K7)=TRIM(OLD_S!K7),0,TRIM(Spanish!K7))</f>
        <v>#VALUE!</v>
      </c>
      <c r="L7" s="5"/>
      <c r="M7" s="29"/>
    </row>
    <row r="8" spans="1:13" ht="3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</row>
    <row r="9" spans="2:11" ht="12" customHeight="1">
      <c r="B9" s="9" t="str">
        <f>+Spanish!B9</f>
        <v>Exportadores                                                                                                                                                                                                                                    </v>
      </c>
      <c r="C9" s="10"/>
      <c r="D9" s="9"/>
      <c r="E9" s="9"/>
      <c r="F9" s="9"/>
      <c r="G9" s="9"/>
      <c r="H9" s="9"/>
      <c r="I9" s="9"/>
      <c r="J9" s="9"/>
      <c r="K9" s="9"/>
    </row>
    <row r="10" spans="2:11" ht="10.5" customHeight="1">
      <c r="B10" s="11" t="str">
        <f>+Spanish!B10</f>
        <v>China (1)</v>
      </c>
      <c r="C10" s="13">
        <f>(Spanish!C10-VLOOKUP($B10,OLD_S!$B$10:$K$21,2,FALSE))/VLOOKUP($B10,OLD_S!$B$10:$K$21,2,FALSE)*100-Spanish!K10</f>
        <v>0.015072596607435707</v>
      </c>
      <c r="D10" s="12">
        <f>Spanish!D10-VLOOKUP($B10,OLD_S!$B$10:$K$23,3,FALSE)</f>
        <v>0.001388463004818874</v>
      </c>
      <c r="E10" s="12">
        <f>Spanish!E10-VLOOKUP($B10,OLD_S!$B$10:$K$23,4,FALSE)</f>
        <v>-0.014448797994589313</v>
      </c>
      <c r="F10" s="12">
        <f>Spanish!F10-VLOOKUP($B10,OLD_S!$B$10:$K$23,5,FALSE)</f>
        <v>-0.07622045297072333</v>
      </c>
      <c r="G10" s="12"/>
      <c r="H10" s="13">
        <f>Spanish!H10-VLOOKUP($B10,OLD_S!$B$10:$K$23,7,FALSE)</f>
        <v>-0.41322131559418107</v>
      </c>
      <c r="I10" s="13">
        <f>Spanish!I10-VLOOKUP($B10,OLD_S!$B$10:$K$23,9,FALSE)</f>
        <v>0.5913435869837169</v>
      </c>
      <c r="J10" s="13">
        <f>Spanish!J10-VLOOKUP($B10,OLD_S!$B$10:$K$23,10,FALSE)</f>
        <v>-0.6628383067200594</v>
      </c>
      <c r="K10" s="13"/>
    </row>
    <row r="11" spans="2:11" ht="10.5" customHeight="1">
      <c r="B11" s="11" t="str">
        <f>+Spanish!B11</f>
        <v>Unión Europea (28) </v>
      </c>
      <c r="C11" s="16">
        <f>(Spanish!C11-VLOOKUP($B11,OLD_S!$B$10:$K$21,2,FALSE))/VLOOKUP($B11,OLD_S!$B$10:$K$21,2,FALSE)*100-Spanish!K11</f>
        <v>-0.019420653625392248</v>
      </c>
      <c r="D11" s="15">
        <f>Spanish!D11-VLOOKUP($B11,OLD_S!$B$10:$K$23,3,FALSE)</f>
        <v>0.0021828841927771236</v>
      </c>
      <c r="E11" s="15">
        <f>Spanish!E11-VLOOKUP($B11,OLD_S!$B$10:$K$23,4,FALSE)</f>
        <v>-0.016806709141597764</v>
      </c>
      <c r="F11" s="15">
        <f>Spanish!F11-VLOOKUP($B11,OLD_S!$B$10:$K$23,5,FALSE)</f>
        <v>-0.05912047470085113</v>
      </c>
      <c r="G11" s="15"/>
      <c r="H11" s="16">
        <f>Spanish!H11-VLOOKUP($B11,OLD_S!$B$10:$K$23,7,FALSE)</f>
        <v>0.8364733742575403</v>
      </c>
      <c r="I11" s="16">
        <f>Spanish!I11-VLOOKUP($B11,OLD_S!$B$10:$K$23,9,FALSE)</f>
        <v>0.46638145283361965</v>
      </c>
      <c r="J11" s="16">
        <f>Spanish!J11-VLOOKUP($B11,OLD_S!$B$10:$K$23,10,FALSE)</f>
        <v>-0.5255816447484314</v>
      </c>
      <c r="K11" s="16"/>
    </row>
    <row r="12" spans="2:11" ht="10.5" customHeight="1">
      <c r="B12" s="46" t="str">
        <f>+Spanish!B12</f>
        <v>Exportaciones Extra-UE (28)  </v>
      </c>
      <c r="C12" s="16" t="e">
        <f>(Spanish!C12-VLOOKUP($B12,OLD_S!$B$10:$K$21,2,FALSE))/VLOOKUP($B12,OLD_S!$B$10:$K$21,2,FALSE)*100-Spanish!K12</f>
        <v>#VALUE!</v>
      </c>
      <c r="D12" s="15" t="e">
        <f>Spanish!D12-VLOOKUP($B12,OLD_S!$B$10:$K$23,3,FALSE)</f>
        <v>#VALUE!</v>
      </c>
      <c r="E12" s="15" t="e">
        <f>Spanish!E12-VLOOKUP($B12,OLD_S!$B$10:$K$23,4,FALSE)</f>
        <v>#VALUE!</v>
      </c>
      <c r="F12" s="15" t="e">
        <f>Spanish!F12-VLOOKUP($B12,OLD_S!$B$10:$K$23,5,FALSE)</f>
        <v>#VALUE!</v>
      </c>
      <c r="G12" s="15"/>
      <c r="H12" s="16" t="e">
        <f>Spanish!H12-VLOOKUP($B12,OLD_S!$B$10:$K$23,7,FALSE)</f>
        <v>#VALUE!</v>
      </c>
      <c r="I12" s="16" t="e">
        <f>Spanish!I12-VLOOKUP($B12,OLD_S!$B$10:$K$23,9,FALSE)</f>
        <v>#VALUE!</v>
      </c>
      <c r="J12" s="16" t="e">
        <f>Spanish!J12-VLOOKUP($B12,OLD_S!$B$10:$K$23,10,FALSE)</f>
        <v>#VALUE!</v>
      </c>
      <c r="K12" s="16"/>
    </row>
    <row r="13" spans="2:11" ht="10.5" customHeight="1">
      <c r="B13" s="11" t="str">
        <f>+Spanish!B13</f>
        <v>Bangladesh (2)</v>
      </c>
      <c r="C13" s="16">
        <f>(Spanish!C13-VLOOKUP($B13,OLD_S!$B$10:$K$21,2,FALSE))/VLOOKUP($B13,OLD_S!$B$10:$K$21,2,FALSE)*100-Spanish!K13</f>
        <v>-0.46814995657678793</v>
      </c>
      <c r="D13" s="15">
        <f>Spanish!D13-VLOOKUP($B13,OLD_S!$B$10:$K$23,3,FALSE)</f>
        <v>0.00019502768255152958</v>
      </c>
      <c r="E13" s="15">
        <f>Spanish!E13-VLOOKUP($B13,OLD_S!$B$10:$K$23,4,FALSE)</f>
        <v>-0.0013423257404707734</v>
      </c>
      <c r="F13" s="15">
        <f>Spanish!F13-VLOOKUP($B13,OLD_S!$B$10:$K$23,5,FALSE)</f>
        <v>-0.0087215921044832</v>
      </c>
      <c r="G13" s="15"/>
      <c r="H13" s="16">
        <f>Spanish!H13-VLOOKUP($B13,OLD_S!$B$10:$K$23,7,FALSE)</f>
        <v>0.0502931879497126</v>
      </c>
      <c r="I13" s="16">
        <f>Spanish!I13-VLOOKUP($B13,OLD_S!$B$10:$K$23,9,FALSE)</f>
        <v>0</v>
      </c>
      <c r="J13" s="16">
        <f>Spanish!J13-VLOOKUP($B13,OLD_S!$B$10:$K$23,10,FALSE)</f>
        <v>-0.4312736581079779</v>
      </c>
      <c r="K13" s="16"/>
    </row>
    <row r="14" spans="2:11" ht="10.5" customHeight="1">
      <c r="B14" s="11" t="str">
        <f>+Spanish!B14</f>
        <v>Viet Nam (2)</v>
      </c>
      <c r="C14" s="16">
        <f>(Spanish!C14-VLOOKUP($B14,OLD_S!$B$10:$K$21,2,FALSE))/VLOOKUP($B14,OLD_S!$B$10:$K$21,2,FALSE)*100-Spanish!K14</f>
        <v>4.386535211252134</v>
      </c>
      <c r="D14" s="15">
        <f>Spanish!D14-VLOOKUP($B14,OLD_S!$B$10:$K$23,3,FALSE)</f>
        <v>7.010258251038959E-05</v>
      </c>
      <c r="E14" s="15">
        <f>Spanish!E14-VLOOKUP($B14,OLD_S!$B$10:$K$23,4,FALSE)</f>
        <v>-0.0009119097514400654</v>
      </c>
      <c r="F14" s="15">
        <f>Spanish!F14-VLOOKUP($B14,OLD_S!$B$10:$K$23,5,FALSE)</f>
        <v>-0.0060999688840999156</v>
      </c>
      <c r="G14" s="15"/>
      <c r="H14" s="16">
        <f>Spanish!H14-VLOOKUP($B14,OLD_S!$B$10:$K$23,7,FALSE)</f>
        <v>0.408060420460421</v>
      </c>
      <c r="I14" s="16">
        <f>Spanish!I14-VLOOKUP($B14,OLD_S!$B$10:$K$23,9,FALSE)</f>
        <v>-6.717697537212186</v>
      </c>
      <c r="J14" s="16">
        <f>Spanish!J14-VLOOKUP($B14,OLD_S!$B$10:$K$23,10,FALSE)</f>
        <v>11.501065821287627</v>
      </c>
      <c r="K14" s="16"/>
    </row>
    <row r="15" spans="2:11" ht="10.5" customHeight="1">
      <c r="B15" s="11" t="str">
        <f>+Spanish!B15</f>
        <v>India </v>
      </c>
      <c r="C15" s="16">
        <f>(Spanish!C15-VLOOKUP($B15,OLD_S!$B$10:$K$21,2,FALSE))/VLOOKUP($B15,OLD_S!$B$10:$K$21,2,FALSE)*100-Spanish!K15</f>
        <v>1.0220065680576003</v>
      </c>
      <c r="D15" s="15">
        <f>Spanish!D15-VLOOKUP($B15,OLD_S!$B$10:$K$23,3,FALSE)</f>
        <v>0.0002295890331640571</v>
      </c>
      <c r="E15" s="15">
        <f>Spanish!E15-VLOOKUP($B15,OLD_S!$B$10:$K$23,4,FALSE)</f>
        <v>-0.0017025745875742793</v>
      </c>
      <c r="F15" s="15">
        <f>Spanish!F15-VLOOKUP($B15,OLD_S!$B$10:$K$23,5,FALSE)</f>
        <v>-0.0065929970217424305</v>
      </c>
      <c r="G15" s="15"/>
      <c r="H15" s="16">
        <f>Spanish!H15-VLOOKUP($B15,OLD_S!$B$10:$K$23,7,FALSE)</f>
        <v>-2.2972190900349965</v>
      </c>
      <c r="I15" s="16">
        <f>Spanish!I15-VLOOKUP($B15,OLD_S!$B$10:$K$23,9,FALSE)</f>
        <v>0.5841467893218044</v>
      </c>
      <c r="J15" s="16">
        <f>Spanish!J15-VLOOKUP($B15,OLD_S!$B$10:$K$23,10,FALSE)</f>
        <v>-0.11162411450171827</v>
      </c>
      <c r="K15" s="16"/>
    </row>
    <row r="16" spans="2:11" ht="10.5" customHeight="1">
      <c r="B16" s="11" t="str">
        <f>+Spanish!B16</f>
        <v>Turquía </v>
      </c>
      <c r="C16" s="16">
        <f>(Spanish!C16-VLOOKUP($B16,OLD_S!$B$10:$K$21,2,FALSE))/VLOOKUP($B16,OLD_S!$B$10:$K$21,2,FALSE)*100-Spanish!K16</f>
        <v>0</v>
      </c>
      <c r="D16" s="15">
        <f>Spanish!D16-VLOOKUP($B16,OLD_S!$B$10:$K$23,3,FALSE)</f>
        <v>0.00025147572617711944</v>
      </c>
      <c r="E16" s="15">
        <f>Spanish!E16-VLOOKUP($B16,OLD_S!$B$10:$K$23,4,FALSE)</f>
        <v>-0.002305398327551167</v>
      </c>
      <c r="F16" s="15">
        <f>Spanish!F16-VLOOKUP($B16,OLD_S!$B$10:$K$23,5,FALSE)</f>
        <v>-0.007491830966948498</v>
      </c>
      <c r="G16" s="15"/>
      <c r="H16" s="16">
        <f>Spanish!H16-VLOOKUP($B16,OLD_S!$B$10:$K$23,7,FALSE)</f>
        <v>0.16415853993811957</v>
      </c>
      <c r="I16" s="16">
        <f>Spanish!I16-VLOOKUP($B16,OLD_S!$B$10:$K$23,9,FALSE)</f>
        <v>0</v>
      </c>
      <c r="J16" s="16">
        <f>Spanish!J16-VLOOKUP($B16,OLD_S!$B$10:$K$23,10,FALSE)</f>
        <v>0</v>
      </c>
      <c r="K16" s="16"/>
    </row>
    <row r="17" spans="2:11" ht="10.5" customHeight="1">
      <c r="B17" s="45" t="str">
        <f>+Spanish!B17</f>
        <v>Hong Kong, China </v>
      </c>
      <c r="C17" s="16">
        <f>(Spanish!C17-VLOOKUP($B17,OLD_S!$B$10:$K$21,2,FALSE))/VLOOKUP($B17,OLD_S!$B$10:$K$21,2,FALSE)*100-Spanish!K17</f>
        <v>0</v>
      </c>
      <c r="D17" s="15">
        <f>Spanish!D17-VLOOKUP($B17,OLD_S!$B$10:$K$23,3,FALSE)</f>
        <v>0</v>
      </c>
      <c r="E17" s="15">
        <f>Spanish!E17-VLOOKUP($B17,OLD_S!$B$10:$K$23,4,FALSE)</f>
        <v>0</v>
      </c>
      <c r="F17" s="15">
        <f>Spanish!F17-VLOOKUP($B17,OLD_S!$B$10:$K$23,5,FALSE)</f>
        <v>0</v>
      </c>
      <c r="G17" s="15"/>
      <c r="H17" s="16">
        <f>Spanish!H17-VLOOKUP($B17,OLD_S!$B$10:$K$23,7,FALSE)</f>
        <v>0.3246393049481604</v>
      </c>
      <c r="I17" s="16">
        <f>Spanish!I17-VLOOKUP($B17,OLD_S!$B$10:$K$23,9,FALSE)</f>
        <v>0</v>
      </c>
      <c r="J17" s="16">
        <f>Spanish!J17-VLOOKUP($B17,OLD_S!$B$10:$K$23,10,FALSE)</f>
        <v>0</v>
      </c>
      <c r="K17" s="16"/>
    </row>
    <row r="18" spans="2:11" ht="10.5" customHeight="1">
      <c r="B18" s="45" t="str">
        <f>+Spanish!B18</f>
        <v>     Exportaciones locales </v>
      </c>
      <c r="C18" s="16" t="e">
        <f>(Spanish!C18-VLOOKUP($B18,OLD_S!$B$10:$K$21,2,FALSE))/VLOOKUP($B18,OLD_S!$B$10:$K$21,2,FALSE)*100-Spanish!K18</f>
        <v>#VALUE!</v>
      </c>
      <c r="D18" s="15" t="e">
        <f>Spanish!D18-VLOOKUP($B18,OLD_S!$B$10:$K$23,3,FALSE)</f>
        <v>#VALUE!</v>
      </c>
      <c r="E18" s="15" t="e">
        <f>Spanish!E18-VLOOKUP($B18,OLD_S!$B$10:$K$23,4,FALSE)</f>
        <v>#VALUE!</v>
      </c>
      <c r="F18" s="15" t="e">
        <f>Spanish!F18-VLOOKUP($B18,OLD_S!$B$10:$K$23,5,FALSE)</f>
        <v>#VALUE!</v>
      </c>
      <c r="G18" s="15"/>
      <c r="H18" s="16" t="e">
        <f>Spanish!H18-VLOOKUP($B18,OLD_S!$B$10:$K$23,7,FALSE)</f>
        <v>#VALUE!</v>
      </c>
      <c r="I18" s="16" t="e">
        <f>Spanish!I18-VLOOKUP($B18,OLD_S!$B$10:$K$23,9,FALSE)</f>
        <v>#VALUE!</v>
      </c>
      <c r="J18" s="16" t="e">
        <f>Spanish!J18-VLOOKUP($B18,OLD_S!$B$10:$K$23,10,FALSE)</f>
        <v>#VALUE!</v>
      </c>
      <c r="K18" s="16"/>
    </row>
    <row r="19" spans="2:11" ht="10.5" customHeight="1">
      <c r="B19" s="11" t="str">
        <f>+Spanish!B19</f>
        <v>     Reexportaciones </v>
      </c>
      <c r="C19" s="16" t="e">
        <f>(Spanish!C19-VLOOKUP($B19,OLD_S!$B$10:$K$21,2,FALSE))/VLOOKUP($B19,OLD_S!$B$10:$K$21,2,FALSE)*100-Spanish!K19</f>
        <v>#VALUE!</v>
      </c>
      <c r="D19" s="15" t="e">
        <f>Spanish!D19-VLOOKUP($B19,OLD_S!$B$10:$K$23,3,FALSE)</f>
        <v>#VALUE!</v>
      </c>
      <c r="E19" s="15" t="e">
        <f>Spanish!E19-VLOOKUP($B19,OLD_S!$B$10:$K$23,4,FALSE)</f>
        <v>#VALUE!</v>
      </c>
      <c r="F19" s="15" t="e">
        <f>Spanish!F19-VLOOKUP($B19,OLD_S!$B$10:$K$23,5,FALSE)</f>
        <v>#VALUE!</v>
      </c>
      <c r="G19" s="15"/>
      <c r="H19" s="16" t="e">
        <f>Spanish!H19-VLOOKUP($B19,OLD_S!$B$10:$K$23,7,FALSE)</f>
        <v>#VALUE!</v>
      </c>
      <c r="I19" s="16" t="e">
        <f>Spanish!I19-VLOOKUP($B19,OLD_S!$B$10:$K$23,9,FALSE)</f>
        <v>#VALUE!</v>
      </c>
      <c r="J19" s="16" t="e">
        <f>Spanish!J19-VLOOKUP($B19,OLD_S!$B$10:$K$23,10,FALSE)</f>
        <v>#VALUE!</v>
      </c>
      <c r="K19" s="16"/>
    </row>
    <row r="20" spans="2:11" ht="10.5" customHeight="1">
      <c r="B20" s="11" t="str">
        <f>+Spanish!B20</f>
        <v>Indonesia </v>
      </c>
      <c r="C20" s="16">
        <f>(Spanish!C20-VLOOKUP($B20,OLD_S!$B$10:$K$21,2,FALSE))/VLOOKUP($B20,OLD_S!$B$10:$K$21,2,FALSE)*100-Spanish!K20</f>
        <v>-2.5805854377836113E-06</v>
      </c>
      <c r="D20" s="15">
        <f>Spanish!D20-VLOOKUP($B20,OLD_S!$B$10:$K$23,3,FALSE)</f>
        <v>0.0001822253994339107</v>
      </c>
      <c r="E20" s="15">
        <f>Spanish!E20-VLOOKUP($B20,OLD_S!$B$10:$K$23,4,FALSE)</f>
        <v>-0.0009661235308928706</v>
      </c>
      <c r="F20" s="15">
        <f>Spanish!F20-VLOOKUP($B20,OLD_S!$B$10:$K$23,5,FALSE)</f>
        <v>-0.004004162808531664</v>
      </c>
      <c r="G20" s="15"/>
      <c r="H20" s="16">
        <f>Spanish!H20-VLOOKUP($B20,OLD_S!$B$10:$K$23,7,FALSE)</f>
        <v>0.7321039936121432</v>
      </c>
      <c r="I20" s="16">
        <f>Spanish!I20-VLOOKUP($B20,OLD_S!$B$10:$K$23,9,FALSE)</f>
        <v>0</v>
      </c>
      <c r="J20" s="16">
        <f>Spanish!J20-VLOOKUP($B20,OLD_S!$B$10:$K$23,10,FALSE)</f>
        <v>-2.609035432143969E-06</v>
      </c>
      <c r="K20" s="16"/>
    </row>
    <row r="21" spans="2:11" ht="10.5" customHeight="1">
      <c r="B21" s="11" t="str">
        <f>+Spanish!B21</f>
        <v>Camboya (2)</v>
      </c>
      <c r="C21" s="16">
        <f>(Spanish!C21-VLOOKUP($B21,OLD_S!$B$10:$K$21,2,FALSE))/VLOOKUP($B21,OLD_S!$B$10:$K$21,2,FALSE)*100-Spanish!K21</f>
        <v>0</v>
      </c>
      <c r="D21" s="15">
        <f>Spanish!D21-VLOOKUP($B21,OLD_S!$B$10:$K$23,3,FALSE)</f>
        <v>3.733594722848954E-05</v>
      </c>
      <c r="E21" s="15">
        <f>Spanish!E21-VLOOKUP($B21,OLD_S!$B$10:$K$23,4,FALSE)</f>
        <v>-0.0004305887489652882</v>
      </c>
      <c r="F21" s="15">
        <f>Spanish!F21-VLOOKUP($B21,OLD_S!$B$10:$K$23,5,FALSE)</f>
        <v>-0.0017854958626123407</v>
      </c>
      <c r="G21" s="15"/>
      <c r="H21" s="16">
        <f>Spanish!H21-VLOOKUP($B21,OLD_S!$B$10:$K$23,7,FALSE)</f>
        <v>0.11481737783836188</v>
      </c>
      <c r="I21" s="16">
        <f>Spanish!I21-VLOOKUP($B21,OLD_S!$B$10:$K$23,9,FALSE)</f>
        <v>0</v>
      </c>
      <c r="J21" s="16">
        <f>Spanish!J21-VLOOKUP($B21,OLD_S!$B$10:$K$23,10,FALSE)</f>
        <v>0</v>
      </c>
      <c r="K21" s="16"/>
    </row>
    <row r="22" spans="2:11" ht="10.5" customHeight="1">
      <c r="B22" s="11" t="str">
        <f>+Spanish!B22</f>
        <v>Estados Unidos de América </v>
      </c>
      <c r="C22" s="16" t="e">
        <f>(Spanish!C22-VLOOKUP($B22,OLD_S!$B$10:$K$21,2,FALSE))/VLOOKUP($B22,OLD_S!$B$10:$K$21,2,FALSE)*100-Spanish!K22</f>
        <v>#VALUE!</v>
      </c>
      <c r="D22" s="15">
        <f>Spanish!D22-VLOOKUP($B22,OLD_S!$B$10:$K$23,3,FALSE)</f>
        <v>0.00033213628649342297</v>
      </c>
      <c r="E22" s="15">
        <f>Spanish!E22-VLOOKUP($B22,OLD_S!$B$10:$K$23,4,FALSE)</f>
        <v>-0.0009753039333446623</v>
      </c>
      <c r="F22" s="15">
        <f>Spanish!F22-VLOOKUP($B22,OLD_S!$B$10:$K$23,5,FALSE)</f>
        <v>-0.002754780283426239</v>
      </c>
      <c r="G22" s="15"/>
      <c r="H22" s="16">
        <f>Spanish!H22-VLOOKUP($B22,OLD_S!$B$10:$K$23,7,FALSE)</f>
        <v>0.37676107597670594</v>
      </c>
      <c r="I22" s="16">
        <f>Spanish!I22-VLOOKUP($B22,OLD_S!$B$10:$K$23,9,FALSE)</f>
        <v>1.0940278998991753</v>
      </c>
      <c r="J22" s="16">
        <f>Spanish!J22-VLOOKUP($B22,OLD_S!$B$10:$K$23,10,FALSE)</f>
        <v>-0.2769250078108243</v>
      </c>
      <c r="K22" s="16"/>
    </row>
    <row r="23" spans="2:11" ht="12" customHeight="1">
      <c r="B23" s="30" t="str">
        <f>+Spanish!B23</f>
        <v>Total de las 10 economías anteriores </v>
      </c>
      <c r="C23" s="16" t="e">
        <f>(Spanish!C23-VLOOKUP($B23,OLD_S!$B$10:$K$21,2,FALSE))/VLOOKUP($B23,OLD_S!$B$10:$K$21,2,FALSE)*100-Spanish!K23</f>
        <v>#VALUE!</v>
      </c>
      <c r="D23" s="17">
        <f>Spanish!D23-VLOOKUP($B23,OLD_S!$B$10:$K$23,3,FALSE)</f>
        <v>0.005251587628507082</v>
      </c>
      <c r="E23" s="17">
        <f>Spanish!E23-VLOOKUP($B23,OLD_S!$B$10:$K$23,4,FALSE)</f>
        <v>-0.0412985358266269</v>
      </c>
      <c r="F23" s="17">
        <f>Spanish!F23-VLOOKUP($B23,OLD_S!$B$10:$K$23,5,FALSE)</f>
        <v>-0.17303660379988628</v>
      </c>
      <c r="G23" s="17"/>
      <c r="H23" s="18">
        <f>Spanish!H23-VLOOKUP($B23,OLD_S!$B$10:$K$23,7,FALSE)</f>
        <v>0</v>
      </c>
      <c r="I23" s="18">
        <f>Spanish!I23-VLOOKUP($B23,OLD_S!$B$10:$K$23,9,FALSE)</f>
        <v>0</v>
      </c>
      <c r="J23" s="18">
        <f>Spanish!J23-VLOOKUP($B23,OLD_S!$B$10:$K$23,10,FALSE)</f>
        <v>0</v>
      </c>
      <c r="K23" s="18"/>
    </row>
    <row r="24" spans="2:14" ht="12" customHeight="1">
      <c r="B24" s="40" t="str">
        <f>+Spanish!B24</f>
        <v>Importadores                                                                                                                                                                                                                                    </v>
      </c>
      <c r="C24" s="47"/>
      <c r="D24" s="42"/>
      <c r="E24" s="42"/>
      <c r="F24" s="42"/>
      <c r="G24" s="42"/>
      <c r="H24" s="43"/>
      <c r="I24" s="43"/>
      <c r="J24" s="43"/>
      <c r="K24" s="43"/>
      <c r="N24" s="29"/>
    </row>
    <row r="25" spans="2:11" ht="10.5" customHeight="1">
      <c r="B25" s="11" t="str">
        <f>+Spanish!B25</f>
        <v>Unión Europea (28) </v>
      </c>
      <c r="C25" s="13">
        <f>(Spanish!C25-VLOOKUP($B25,OLD_S!$B$23:$K$35,2,FALSE))/VLOOKUP($B25,OLD_S!$B$23:$K$35,2,FALSE)*100-Spanish!K25</f>
        <v>6.188018442277248</v>
      </c>
      <c r="D25" s="12">
        <f>Spanish!D25-VLOOKUP($B25,OLD_S!$B$25:$K$37,3,FALSE)</f>
        <v>0.006631897089903305</v>
      </c>
      <c r="E25" s="12">
        <f>Spanish!E25-VLOOKUP($B25,OLD_S!$B$25:$K$37,4,FALSE)</f>
        <v>0.003207934871653606</v>
      </c>
      <c r="F25" s="12">
        <f>Spanish!F25-VLOOKUP($B25,OLD_S!$B$25:$K$37,5,FALSE)</f>
        <v>-0.08521895280645708</v>
      </c>
      <c r="G25" s="12"/>
      <c r="H25" s="13">
        <f>Spanish!H25-VLOOKUP($B25,OLD_S!$B$25:$K$37,7,FALSE)</f>
        <v>0.8987614674338618</v>
      </c>
      <c r="I25" s="13">
        <f>Spanish!I25-VLOOKUP($B25,OLD_S!$B$25:$K$37,9,FALSE)</f>
        <v>0.054384971082566125</v>
      </c>
      <c r="J25" s="13">
        <f>Spanish!J25-VLOOKUP($B25,OLD_S!$B$25:$K$37,10,FALSE)</f>
        <v>5.668796865873138</v>
      </c>
      <c r="K25" s="13"/>
    </row>
    <row r="26" spans="2:11" ht="10.5" customHeight="1">
      <c r="B26" s="46" t="str">
        <f>+Spanish!B26</f>
        <v>Importaciones Extra-UE (28)  </v>
      </c>
      <c r="C26" s="16" t="e">
        <f>(Spanish!C26-VLOOKUP($B26,OLD_S!$B$23:$K$35,2,FALSE))/VLOOKUP($B26,OLD_S!$B$23:$K$35,2,FALSE)*100-Spanish!K26</f>
        <v>#VALUE!</v>
      </c>
      <c r="D26" s="15" t="e">
        <f>Spanish!D26-VLOOKUP($B26,OLD_S!$B$25:$K$37,3,FALSE)</f>
        <v>#VALUE!</v>
      </c>
      <c r="E26" s="15" t="e">
        <f>Spanish!E26-VLOOKUP($B26,OLD_S!$B$25:$K$37,4,FALSE)</f>
        <v>#VALUE!</v>
      </c>
      <c r="F26" s="15" t="e">
        <f>Spanish!F26-VLOOKUP($B26,OLD_S!$B$25:$K$37,5,FALSE)</f>
        <v>#VALUE!</v>
      </c>
      <c r="G26" s="15"/>
      <c r="H26" s="16" t="e">
        <f>Spanish!H26-VLOOKUP($B26,OLD_S!$B$25:$K$37,7,FALSE)</f>
        <v>#VALUE!</v>
      </c>
      <c r="I26" s="16" t="e">
        <f>Spanish!I26-VLOOKUP($B26,OLD_S!$B$25:$K$37,9,FALSE)</f>
        <v>#VALUE!</v>
      </c>
      <c r="J26" s="16" t="e">
        <f>Spanish!J26-VLOOKUP($B26,OLD_S!$B$25:$K$37,10,FALSE)</f>
        <v>#VALUE!</v>
      </c>
      <c r="K26" s="16"/>
    </row>
    <row r="27" spans="2:11" ht="10.5" customHeight="1">
      <c r="B27" s="11" t="str">
        <f>+Spanish!B27</f>
        <v>Estados Unidos de América </v>
      </c>
      <c r="C27" s="48">
        <f>(Spanish!C27-VLOOKUP($B27,OLD_S!$B$23:$K$35,2,FALSE))/VLOOKUP($B27,OLD_S!$B$23:$K$35,2,FALSE)*100-Spanish!K27</f>
        <v>3.473376872679661</v>
      </c>
      <c r="D27" s="15">
        <f>Spanish!D27-VLOOKUP($B27,OLD_S!$B$25:$K$37,3,FALSE)</f>
        <v>0.005333119074315107</v>
      </c>
      <c r="E27" s="15">
        <f>Spanish!E27-VLOOKUP($B27,OLD_S!$B$25:$K$37,4,FALSE)</f>
        <v>0.0019436342834779907</v>
      </c>
      <c r="F27" s="15">
        <f>Spanish!F27-VLOOKUP($B27,OLD_S!$B$25:$K$37,5,FALSE)</f>
        <v>-0.041688668107919824</v>
      </c>
      <c r="G27" s="15"/>
      <c r="H27" s="16">
        <f>Spanish!H27-VLOOKUP($B27,OLD_S!$B$25:$K$37,7,FALSE)</f>
        <v>0.38878901139651756</v>
      </c>
      <c r="I27" s="16">
        <f>Spanish!I27-VLOOKUP($B27,OLD_S!$B$25:$K$37,9,FALSE)</f>
        <v>-0.014519137821300987</v>
      </c>
      <c r="J27" s="16">
        <f>Spanish!J27-VLOOKUP($B27,OLD_S!$B$25:$K$37,10,FALSE)</f>
        <v>3.296577444999471</v>
      </c>
      <c r="K27" s="16"/>
    </row>
    <row r="28" spans="2:11" ht="10.5" customHeight="1">
      <c r="B28" s="11" t="str">
        <f>+Spanish!B28</f>
        <v>Japón </v>
      </c>
      <c r="C28" s="48">
        <f>(Spanish!C28-VLOOKUP($B28,OLD_S!$B$23:$K$35,2,FALSE))/VLOOKUP($B28,OLD_S!$B$23:$K$35,2,FALSE)*100-Spanish!K28</f>
        <v>0.014454896031704578</v>
      </c>
      <c r="D28" s="15">
        <f>Spanish!D28-VLOOKUP($B28,OLD_S!$B$25:$K$37,3,FALSE)</f>
        <v>0.00156580799683681</v>
      </c>
      <c r="E28" s="15">
        <f>Spanish!E28-VLOOKUP($B28,OLD_S!$B$25:$K$37,4,FALSE)</f>
        <v>0.0005471114001753818</v>
      </c>
      <c r="F28" s="15">
        <f>Spanish!F28-VLOOKUP($B28,OLD_S!$B$25:$K$37,5,FALSE)</f>
        <v>-0.013672820479023073</v>
      </c>
      <c r="G28" s="15"/>
      <c r="H28" s="16">
        <f>Spanish!H28-VLOOKUP($B28,OLD_S!$B$25:$K$37,7,FALSE)</f>
        <v>0.8726791598169692</v>
      </c>
      <c r="I28" s="16">
        <f>Spanish!I28-VLOOKUP($B28,OLD_S!$B$25:$K$37,9,FALSE)</f>
        <v>0.01773622687059051</v>
      </c>
      <c r="J28" s="16">
        <f>Spanish!J28-VLOOKUP($B28,OLD_S!$B$25:$K$37,10,FALSE)</f>
        <v>-0.004794633044014063</v>
      </c>
      <c r="K28" s="16"/>
    </row>
    <row r="29" spans="2:11" ht="10.5" customHeight="1">
      <c r="B29" s="11" t="str">
        <f>+Spanish!B29</f>
        <v>Hong Kong, China </v>
      </c>
      <c r="C29" s="48">
        <f>(Spanish!C29-VLOOKUP($B29,OLD_S!$B$23:$K$35,2,FALSE))/VLOOKUP($B29,OLD_S!$B$23:$K$35,2,FALSE)*100-Spanish!K29</f>
        <v>1.865174681370263E-14</v>
      </c>
      <c r="D29" s="15">
        <f>Spanish!D29-VLOOKUP($B29,OLD_S!$B$25:$K$37,3,FALSE)</f>
        <v>0</v>
      </c>
      <c r="E29" s="15">
        <f>Spanish!E29-VLOOKUP($B29,OLD_S!$B$25:$K$37,4,FALSE)</f>
        <v>0</v>
      </c>
      <c r="F29" s="15">
        <f>Spanish!F29-VLOOKUP($B29,OLD_S!$B$25:$K$37,5,FALSE)</f>
        <v>0</v>
      </c>
      <c r="G29" s="15"/>
      <c r="H29" s="16">
        <f>Spanish!H29-VLOOKUP($B29,OLD_S!$B$25:$K$37,7,FALSE)</f>
        <v>0.7399360405119237</v>
      </c>
      <c r="I29" s="16">
        <f>Spanish!I29-VLOOKUP($B29,OLD_S!$B$25:$K$37,9,FALSE)</f>
        <v>-0.0034374338186200504</v>
      </c>
      <c r="J29" s="16">
        <f>Spanish!J29-VLOOKUP($B29,OLD_S!$B$25:$K$37,10,FALSE)</f>
        <v>7.1137868928872194E-09</v>
      </c>
      <c r="K29" s="16"/>
    </row>
    <row r="30" spans="2:11" ht="10.5" customHeight="1">
      <c r="B30" s="45" t="str">
        <f>+Spanish!B30</f>
        <v>     Importaciones definitivas </v>
      </c>
      <c r="C30" s="16" t="e">
        <f>(Spanish!C30-VLOOKUP($B30,OLD_S!$B$23:$K$35,2,FALSE))/VLOOKUP($B30,OLD_S!$B$23:$K$35,2,FALSE)*100-Spanish!K30</f>
        <v>#VALUE!</v>
      </c>
      <c r="D30" s="15" t="e">
        <f>Spanish!D30-VLOOKUP($B30,OLD_S!$B$25:$K$37,3,FALSE)</f>
        <v>#VALUE!</v>
      </c>
      <c r="E30" s="15" t="e">
        <f>Spanish!E30-VLOOKUP($B30,OLD_S!$B$25:$K$37,4,FALSE)</f>
        <v>#VALUE!</v>
      </c>
      <c r="F30" s="15" t="e">
        <f>Spanish!F30-VLOOKUP($B30,OLD_S!$B$25:$K$37,5,FALSE)</f>
        <v>#VALUE!</v>
      </c>
      <c r="G30" s="15"/>
      <c r="H30" s="16" t="e">
        <f>Spanish!H30-VLOOKUP($B30,OLD_S!$B$25:$K$37,7,FALSE)</f>
        <v>#VALUE!</v>
      </c>
      <c r="I30" s="16" t="e">
        <f>Spanish!I30-VLOOKUP($B30,OLD_S!$B$25:$K$37,9,FALSE)</f>
        <v>#VALUE!</v>
      </c>
      <c r="J30" s="16" t="e">
        <f>Spanish!J30-VLOOKUP($B30,OLD_S!$B$25:$K$37,10,FALSE)</f>
        <v>#VALUE!</v>
      </c>
      <c r="K30" s="16"/>
    </row>
    <row r="31" spans="2:11" ht="10.5" customHeight="1">
      <c r="B31" s="11" t="str">
        <f>+Spanish!B31</f>
        <v>Corea, República de </v>
      </c>
      <c r="C31" s="16">
        <f>(Spanish!C31-VLOOKUP($B31,OLD_S!$B$23:$K$35,2,FALSE))/VLOOKUP($B31,OLD_S!$B$23:$K$35,2,FALSE)*100-Spanish!K31</f>
        <v>0</v>
      </c>
      <c r="D31" s="15">
        <f>Spanish!D31-VLOOKUP($B31,OLD_S!$B$25:$K$37,3,FALSE)</f>
        <v>0.0001038356988770639</v>
      </c>
      <c r="E31" s="15">
        <f>Spanish!E31-VLOOKUP($B31,OLD_S!$B$25:$K$37,4,FALSE)</f>
        <v>7.071547101666908E-05</v>
      </c>
      <c r="F31" s="15">
        <f>Spanish!F31-VLOOKUP($B31,OLD_S!$B$25:$K$37,5,FALSE)</f>
        <v>-0.0022602554666770747</v>
      </c>
      <c r="G31" s="15"/>
      <c r="H31" s="16">
        <f>Spanish!H31-VLOOKUP($B31,OLD_S!$B$25:$K$37,7,FALSE)</f>
        <v>0.5760699064583772</v>
      </c>
      <c r="I31" s="16">
        <f>Spanish!I31-VLOOKUP($B31,OLD_S!$B$25:$K$37,9,FALSE)</f>
        <v>0</v>
      </c>
      <c r="J31" s="16">
        <f>Spanish!J31-VLOOKUP($B31,OLD_S!$B$25:$K$37,10,FALSE)</f>
        <v>0</v>
      </c>
      <c r="K31" s="16"/>
    </row>
    <row r="32" spans="2:11" ht="10.5" customHeight="1">
      <c r="B32" s="11" t="str">
        <f>+Spanish!B32</f>
        <v>Canadá (3)</v>
      </c>
      <c r="C32" s="16">
        <f>(Spanish!C32-VLOOKUP($B32,OLD_S!$B$23:$K$35,2,FALSE))/VLOOKUP($B32,OLD_S!$B$23:$K$35,2,FALSE)*100-Spanish!K32</f>
        <v>-0.3421367482142248</v>
      </c>
      <c r="D32" s="15">
        <f>Spanish!D32-VLOOKUP($B32,OLD_S!$B$25:$K$37,3,FALSE)</f>
        <v>0.00029324262853336336</v>
      </c>
      <c r="E32" s="15">
        <f>Spanish!E32-VLOOKUP($B32,OLD_S!$B$25:$K$37,4,FALSE)</f>
        <v>0.0001450475359781045</v>
      </c>
      <c r="F32" s="15">
        <f>Spanish!F32-VLOOKUP($B32,OLD_S!$B$25:$K$37,5,FALSE)</f>
        <v>-0.004229731292939576</v>
      </c>
      <c r="G32" s="15"/>
      <c r="H32" s="16">
        <f>Spanish!H32-VLOOKUP($B32,OLD_S!$B$25:$K$37,7,FALSE)</f>
        <v>0.21611002485810715</v>
      </c>
      <c r="I32" s="16">
        <f>Spanish!I32-VLOOKUP($B32,OLD_S!$B$25:$K$37,9,FALSE)</f>
        <v>0</v>
      </c>
      <c r="J32" s="16">
        <f>Spanish!J32-VLOOKUP($B32,OLD_S!$B$25:$K$37,10,FALSE)</f>
        <v>-0.344606613379983</v>
      </c>
      <c r="K32" s="16"/>
    </row>
    <row r="33" spans="2:11" ht="10.5" customHeight="1">
      <c r="B33" s="11" t="str">
        <f>+Spanish!B33</f>
        <v>China (1)</v>
      </c>
      <c r="C33" s="16">
        <f>(Spanish!C33-VLOOKUP($B33,OLD_S!$B$23:$K$35,2,FALSE))/VLOOKUP($B33,OLD_S!$B$23:$K$35,2,FALSE)*100-Spanish!K33</f>
        <v>1.3195843423461913</v>
      </c>
      <c r="D33" s="15">
        <f>Spanish!D33-VLOOKUP($B33,OLD_S!$B$25:$K$37,3,FALSE)</f>
        <v>9.471419035478323E-05</v>
      </c>
      <c r="E33" s="15">
        <f>Spanish!E33-VLOOKUP($B33,OLD_S!$B$25:$K$37,4,FALSE)</f>
        <v>3.9530698611955906E-05</v>
      </c>
      <c r="F33" s="15">
        <f>Spanish!F33-VLOOKUP($B33,OLD_S!$B$25:$K$37,5,FALSE)</f>
        <v>-0.001281284961928586</v>
      </c>
      <c r="G33" s="15"/>
      <c r="H33" s="16">
        <f>Spanish!H33-VLOOKUP($B33,OLD_S!$B$25:$K$37,7,FALSE)</f>
        <v>-0.13750204589162607</v>
      </c>
      <c r="I33" s="16">
        <f>Spanish!I33-VLOOKUP($B33,OLD_S!$B$25:$K$37,9,FALSE)</f>
        <v>0</v>
      </c>
      <c r="J33" s="16">
        <f>Spanish!J33-VLOOKUP($B33,OLD_S!$B$25:$K$37,10,FALSE)</f>
        <v>1.2925794056813054</v>
      </c>
      <c r="K33" s="16"/>
    </row>
    <row r="34" spans="2:11" ht="10.5" customHeight="1">
      <c r="B34" s="11" t="str">
        <f>+Spanish!B34</f>
        <v>Federación de Rusia (3)</v>
      </c>
      <c r="C34" s="16">
        <f>(Spanish!C34-VLOOKUP($B34,OLD_S!$B$23:$K$35,2,FALSE))/VLOOKUP($B34,OLD_S!$B$23:$K$35,2,FALSE)*100-Spanish!K34</f>
        <v>4.8455323874208034E-05</v>
      </c>
      <c r="D34" s="15">
        <f>Spanish!D34-VLOOKUP($B34,OLD_S!$B$25:$K$37,3,FALSE)</f>
        <v>1.5712060255426707E-05</v>
      </c>
      <c r="E34" s="15">
        <f>Spanish!E34-VLOOKUP($B34,OLD_S!$B$25:$K$37,4,FALSE)</f>
        <v>2.259055845588165E-05</v>
      </c>
      <c r="F34" s="15">
        <f>Spanish!F34-VLOOKUP($B34,OLD_S!$B$25:$K$37,5,FALSE)</f>
        <v>-0.003836558291277381</v>
      </c>
      <c r="G34" s="15"/>
      <c r="H34" s="16">
        <f>Spanish!H34-VLOOKUP($B34,OLD_S!$B$25:$K$37,7,FALSE)</f>
        <v>0.944386286426302</v>
      </c>
      <c r="I34" s="16">
        <f>Spanish!I34-VLOOKUP($B34,OLD_S!$B$25:$K$37,9,FALSE)</f>
        <v>0</v>
      </c>
      <c r="J34" s="16">
        <f>Spanish!J34-VLOOKUP($B34,OLD_S!$B$25:$K$37,10,FALSE)</f>
        <v>5.686182140607343E-05</v>
      </c>
      <c r="K34" s="16"/>
    </row>
    <row r="35" spans="2:11" ht="10.5" customHeight="1">
      <c r="B35" s="11" t="str">
        <f>+Spanish!B35</f>
        <v>Suiza </v>
      </c>
      <c r="C35" s="16">
        <f>(Spanish!C35-VLOOKUP($B35,OLD_S!$B$23:$K$35,2,FALSE))/VLOOKUP($B35,OLD_S!$B$23:$K$35,2,FALSE)*100-Spanish!K35</f>
        <v>-0.14777099596230947</v>
      </c>
      <c r="D35" s="15">
        <f>Spanish!D35-VLOOKUP($B35,OLD_S!$B$25:$K$37,3,FALSE)</f>
        <v>0.00025277758032626885</v>
      </c>
      <c r="E35" s="15">
        <f>Spanish!E35-VLOOKUP($B35,OLD_S!$B$25:$K$37,4,FALSE)</f>
        <v>0.00010804214423054681</v>
      </c>
      <c r="F35" s="15">
        <f>Spanish!F35-VLOOKUP($B35,OLD_S!$B$25:$K$37,5,FALSE)</f>
        <v>-0.002690165552542201</v>
      </c>
      <c r="G35" s="15"/>
      <c r="H35" s="16">
        <f>Spanish!H35-VLOOKUP($B35,OLD_S!$B$25:$K$37,7,FALSE)</f>
        <v>1.081384884888159</v>
      </c>
      <c r="I35" s="16">
        <f>Spanish!I35-VLOOKUP($B35,OLD_S!$B$25:$K$37,9,FALSE)</f>
        <v>0</v>
      </c>
      <c r="J35" s="16">
        <f>Spanish!J35-VLOOKUP($B35,OLD_S!$B$25:$K$37,10,FALSE)</f>
        <v>-0.1478014333819999</v>
      </c>
      <c r="K35" s="16"/>
    </row>
    <row r="36" spans="2:11" ht="10.5" customHeight="1">
      <c r="B36" s="11" t="str">
        <f>+Spanish!B36</f>
        <v>Australia (3)</v>
      </c>
      <c r="C36" s="16" t="e">
        <f>(Spanish!C36-VLOOKUP($B36,OLD_S!$B$23:$K$35,2,FALSE))/VLOOKUP($B36,OLD_S!$B$23:$K$35,2,FALSE)*100-Spanish!K36</f>
        <v>#VALUE!</v>
      </c>
      <c r="D36" s="15">
        <f>Spanish!D36-VLOOKUP($B36,OLD_S!$B$25:$K$37,3,FALSE)</f>
        <v>0.00014762853732530612</v>
      </c>
      <c r="E36" s="15">
        <f>Spanish!E36-VLOOKUP($B36,OLD_S!$B$25:$K$37,4,FALSE)</f>
        <v>7.572436205793842E-05</v>
      </c>
      <c r="F36" s="15">
        <f>Spanish!F36-VLOOKUP($B36,OLD_S!$B$25:$K$37,5,FALSE)</f>
        <v>-0.002458409584604082</v>
      </c>
      <c r="G36" s="15"/>
      <c r="H36" s="16">
        <f>Spanish!H36-VLOOKUP($B36,OLD_S!$B$25:$K$37,7,FALSE)</f>
        <v>0.11789157912451831</v>
      </c>
      <c r="I36" s="16">
        <f>Spanish!I36-VLOOKUP($B36,OLD_S!$B$25:$K$37,9,FALSE)</f>
        <v>0</v>
      </c>
      <c r="J36" s="16">
        <f>Spanish!J36-VLOOKUP($B36,OLD_S!$B$25:$K$37,10,FALSE)</f>
        <v>3.089323872864558</v>
      </c>
      <c r="K36" s="16"/>
    </row>
    <row r="37" spans="2:11" ht="12" customHeight="1">
      <c r="B37" s="30" t="str">
        <f>+Spanish!B37</f>
        <v>Total de las 10 economías anteriores </v>
      </c>
      <c r="C37" s="18">
        <f>(Spanish!C37-VLOOKUP($B37,OLD_S!$B$23:$K$35,2,FALSE))/VLOOKUP($B37,OLD_S!$B$23:$K$35,2,FALSE)*100-Spanish!K37</f>
        <v>-5.234985494337877</v>
      </c>
      <c r="D37" s="17">
        <f>Spanish!D37-VLOOKUP($B37,OLD_S!$B$25:$K$37,3,FALSE)</f>
        <v>0.8646825081459326</v>
      </c>
      <c r="E37" s="17">
        <f>Spanish!E37-VLOOKUP($B37,OLD_S!$B$25:$K$37,4,FALSE)</f>
        <v>0.006160331325645529</v>
      </c>
      <c r="F37" s="17">
        <f>Spanish!F37-VLOOKUP($B37,OLD_S!$B$25:$K$37,5,FALSE)</f>
        <v>-0.1573368465433589</v>
      </c>
      <c r="G37" s="17"/>
      <c r="H37" s="18">
        <f>Spanish!H37-VLOOKUP($B37,OLD_S!$B$25:$K$37,7,FALSE)</f>
        <v>0</v>
      </c>
      <c r="I37" s="18">
        <f>Spanish!I37-VLOOKUP($B37,OLD_S!$B$25:$K$37,9,FALSE)</f>
        <v>0</v>
      </c>
      <c r="J37" s="18">
        <f>Spanish!J37-VLOOKUP($B37,OLD_S!$B$25:$K$37,10,FALSE)</f>
        <v>0</v>
      </c>
      <c r="K37" s="18"/>
    </row>
    <row r="38" spans="2:11" ht="3.7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2" customHeight="1">
      <c r="B39" s="21">
        <f>IF(TRIM(Spanish!B39)=TRIM(OLD_S!B39),0,TRIM(Spanish!B39))</f>
        <v>0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2:11" ht="9" customHeight="1">
      <c r="B40" s="21">
        <f>IF(TRIM(Spanish!B40)=TRIM(OLD_S!B40),0,TRIM(Spanish!B40))</f>
        <v>0</v>
      </c>
      <c r="C40" s="21"/>
      <c r="D40" s="21"/>
      <c r="E40" s="21"/>
      <c r="F40" s="21"/>
      <c r="G40" s="21"/>
      <c r="H40" s="21"/>
      <c r="I40" s="21"/>
      <c r="J40" s="21"/>
      <c r="K40" s="21"/>
    </row>
    <row r="41" spans="2:11" ht="9" customHeight="1">
      <c r="B41" s="21">
        <f>IF(TRIM(Spanish!B41)=TRIM(OLD_S!B41),0,TRIM(Spanish!B41))</f>
        <v>0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11" ht="3.75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4" spans="2:11" ht="10.5" customHeight="1">
      <c r="B44" s="14"/>
      <c r="C44" s="16"/>
      <c r="D44" s="15"/>
      <c r="E44" s="15"/>
      <c r="F44" s="15"/>
      <c r="G44" s="15"/>
      <c r="H44" s="16"/>
      <c r="I44" s="16"/>
      <c r="J44" s="16"/>
      <c r="K44" s="16"/>
    </row>
    <row r="45" spans="2:11" ht="10.5" customHeight="1">
      <c r="B45" s="14"/>
      <c r="C45" s="16"/>
      <c r="D45" s="15"/>
      <c r="E45" s="15"/>
      <c r="F45" s="15"/>
      <c r="G45" s="15"/>
      <c r="H45" s="16"/>
      <c r="I45" s="16"/>
      <c r="J45" s="16"/>
      <c r="K45" s="16"/>
    </row>
  </sheetData>
  <sheetProtection/>
  <mergeCells count="5">
    <mergeCell ref="B2:K2"/>
    <mergeCell ref="B3:K3"/>
    <mergeCell ref="C4:C5"/>
    <mergeCell ref="D4:G5"/>
    <mergeCell ref="H4:K5"/>
  </mergeCells>
  <conditionalFormatting sqref="F11:G11 D24:E24">
    <cfRule type="cellIs" priority="10" dxfId="126" operator="lessThan" stopIfTrue="1">
      <formula>0</formula>
    </cfRule>
    <cfRule type="cellIs" priority="11" dxfId="126" operator="greaterThan" stopIfTrue="1">
      <formula>100</formula>
    </cfRule>
  </conditionalFormatting>
  <conditionalFormatting sqref="F11:K11 J23:K23 J26:K26 J35:K35 F37:K37">
    <cfRule type="cellIs" priority="9" dxfId="127" operator="equal" stopIfTrue="1">
      <formula>"""-"""</formula>
    </cfRule>
  </conditionalFormatting>
  <conditionalFormatting sqref="F10:G10">
    <cfRule type="cellIs" priority="7" dxfId="126" operator="lessThan" stopIfTrue="1">
      <formula>0</formula>
    </cfRule>
    <cfRule type="cellIs" priority="8" dxfId="126" operator="greaterThan" stopIfTrue="1">
      <formula>100</formula>
    </cfRule>
  </conditionalFormatting>
  <conditionalFormatting sqref="F12:G13">
    <cfRule type="cellIs" priority="5" dxfId="126" operator="lessThan" stopIfTrue="1">
      <formula>0</formula>
    </cfRule>
    <cfRule type="cellIs" priority="6" dxfId="126" operator="greaterThan" stopIfTrue="1">
      <formula>100</formula>
    </cfRule>
  </conditionalFormatting>
  <conditionalFormatting sqref="F36:G36">
    <cfRule type="cellIs" priority="3" dxfId="126" operator="lessThan" stopIfTrue="1">
      <formula>0</formula>
    </cfRule>
    <cfRule type="cellIs" priority="4" dxfId="126" operator="greaterThan" stopIfTrue="1">
      <formula>100</formula>
    </cfRule>
  </conditionalFormatting>
  <conditionalFormatting sqref="F37:G37">
    <cfRule type="cellIs" priority="1" dxfId="126" operator="lessThan" stopIfTrue="1">
      <formula>0</formula>
    </cfRule>
    <cfRule type="cellIs" priority="2" dxfId="126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N4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6.28125" style="6" customWidth="1"/>
    <col min="3" max="3" width="6.7109375" style="6" customWidth="1"/>
    <col min="4" max="11" width="6.421875" style="6" customWidth="1"/>
    <col min="12" max="12" width="1.7109375" style="6" customWidth="1"/>
    <col min="13" max="16384" width="6.7109375" style="6" customWidth="1"/>
  </cols>
  <sheetData>
    <row r="1" spans="1:13" s="35" customFormat="1" ht="15" customHeight="1">
      <c r="A1" s="31"/>
      <c r="B1" s="32">
        <f>IF(TRIM(French!B1)=TRIM(OLD_F!B1),0,TRIM(French!B1))</f>
        <v>0</v>
      </c>
      <c r="C1" s="33"/>
      <c r="D1" s="33"/>
      <c r="E1" s="33"/>
      <c r="F1" s="33"/>
      <c r="G1" s="33"/>
      <c r="H1" s="33"/>
      <c r="I1" s="33"/>
      <c r="J1" s="33"/>
      <c r="K1" s="33"/>
      <c r="L1" s="31"/>
      <c r="M1" s="34"/>
    </row>
    <row r="2" spans="1:13" s="35" customFormat="1" ht="39" customHeight="1">
      <c r="A2" s="31"/>
      <c r="B2" s="51" t="str">
        <f>IF(TRIM(French!B2)=TRIM(OLD_F!B2),0,TRIM(French!B2))</f>
        <v>Les dix principaux exportateurs et importateurs de vêtements, 2018</v>
      </c>
      <c r="C2" s="51"/>
      <c r="D2" s="51"/>
      <c r="E2" s="51"/>
      <c r="F2" s="51"/>
      <c r="G2" s="51"/>
      <c r="H2" s="51"/>
      <c r="I2" s="51"/>
      <c r="J2" s="51"/>
      <c r="K2" s="51"/>
      <c r="L2" s="31"/>
      <c r="M2" s="34"/>
    </row>
    <row r="3" spans="1:13" s="35" customFormat="1" ht="21" customHeight="1">
      <c r="A3" s="31"/>
      <c r="B3" s="52">
        <f>IF(TRIM(French!B3)=TRIM(OLD_F!B3),0,TRIM(French!B3))</f>
        <v>0</v>
      </c>
      <c r="C3" s="52"/>
      <c r="D3" s="52"/>
      <c r="E3" s="52"/>
      <c r="F3" s="52"/>
      <c r="G3" s="52"/>
      <c r="H3" s="52"/>
      <c r="I3" s="52"/>
      <c r="J3" s="52"/>
      <c r="K3" s="52"/>
      <c r="L3" s="31"/>
      <c r="M3" s="34"/>
    </row>
    <row r="4" spans="1:12" s="3" customFormat="1" ht="10.5" customHeight="1">
      <c r="A4" s="2"/>
      <c r="B4" s="22"/>
      <c r="C4" s="53">
        <f>IF(TRIM(French!C4)=TRIM(OLD_F!C4),0,TRIM(French!C4))</f>
        <v>0</v>
      </c>
      <c r="D4" s="55">
        <f>IF(TRIM(French!D4)=TRIM(OLD_F!D4),0,TRIM(French!D4))</f>
        <v>0</v>
      </c>
      <c r="E4" s="56" t="e">
        <v>#REF!</v>
      </c>
      <c r="F4" s="56" t="e">
        <v>#REF!</v>
      </c>
      <c r="G4" s="56" t="e">
        <v>#REF!</v>
      </c>
      <c r="H4" s="53">
        <f>IF(TRIM(French!H4)=TRIM(OLD_F!H4),0,TRIM(French!H4))</f>
        <v>0</v>
      </c>
      <c r="I4" s="58" t="e">
        <v>#REF!</v>
      </c>
      <c r="J4" s="58" t="e">
        <v>#REF!</v>
      </c>
      <c r="K4" s="58" t="e">
        <v>#REF!</v>
      </c>
      <c r="L4" s="1"/>
    </row>
    <row r="5" spans="1:13" s="3" customFormat="1" ht="10.5" customHeight="1">
      <c r="A5" s="2"/>
      <c r="B5" s="22"/>
      <c r="C5" s="54">
        <v>0</v>
      </c>
      <c r="D5" s="57" t="e">
        <v>#REF!</v>
      </c>
      <c r="E5" s="56" t="e">
        <v>#REF!</v>
      </c>
      <c r="F5" s="56" t="e">
        <v>#REF!</v>
      </c>
      <c r="G5" s="56" t="e">
        <v>#REF!</v>
      </c>
      <c r="H5" s="59" t="e">
        <v>#REF!</v>
      </c>
      <c r="I5" s="58" t="e">
        <v>#REF!</v>
      </c>
      <c r="J5" s="58" t="e">
        <v>#REF!</v>
      </c>
      <c r="K5" s="58" t="e">
        <v>#REF!</v>
      </c>
      <c r="L5" s="1"/>
      <c r="M5" s="2"/>
    </row>
    <row r="6" spans="1:13" ht="2.25" customHeight="1">
      <c r="A6" s="5"/>
      <c r="B6" s="23"/>
      <c r="C6" s="24"/>
      <c r="D6" s="24"/>
      <c r="E6" s="25"/>
      <c r="F6" s="25"/>
      <c r="G6" s="25"/>
      <c r="H6" s="25"/>
      <c r="I6" s="25"/>
      <c r="J6" s="25"/>
      <c r="K6" s="25"/>
      <c r="L6" s="5"/>
      <c r="M6" s="5"/>
    </row>
    <row r="7" spans="1:12" ht="13.5" customHeight="1">
      <c r="A7" s="5"/>
      <c r="B7" s="7"/>
      <c r="C7" s="27" t="e">
        <f>IF(TRIM(French!C7)=TRIM(OLD_F!C7),0,TRIM(French!C7))</f>
        <v>#VALUE!</v>
      </c>
      <c r="D7" s="19" t="e">
        <f>IF(TRIM(French!D7)=TRIM(OLD_F!D7),0,TRIM(French!D7))</f>
        <v>#VALUE!</v>
      </c>
      <c r="E7" s="26" t="e">
        <f>IF(TRIM(French!E7)=TRIM(OLD_F!E7),0,TRIM(French!E7))</f>
        <v>#VALUE!</v>
      </c>
      <c r="F7" s="26" t="e">
        <f>IF(TRIM(French!F7)=TRIM(OLD_F!F7),0,TRIM(French!F7))</f>
        <v>#VALUE!</v>
      </c>
      <c r="G7" s="27" t="e">
        <f>IF(TRIM(French!G7)=TRIM(OLD_F!G7),0,TRIM(French!G7))</f>
        <v>#VALUE!</v>
      </c>
      <c r="H7" s="28" t="str">
        <f>IF(TRIM(French!H7)=TRIM(OLD_F!H7),0,TRIM(French!H7))</f>
        <v>2010-18</v>
      </c>
      <c r="I7" s="26" t="str">
        <f>IF(TRIM(French!I7)=TRIM(OLD_F!I7),0,TRIM(French!I7))</f>
        <v>2016</v>
      </c>
      <c r="J7" s="26" t="str">
        <f>IF(TRIM(French!J7)=TRIM(OLD_F!J7),0,TRIM(French!J7))</f>
        <v>2017</v>
      </c>
      <c r="K7" s="8" t="e">
        <f>IF(TRIM(French!K7)=TRIM(OLD_F!K7),0,TRIM(French!K7))</f>
        <v>#VALUE!</v>
      </c>
      <c r="L7" s="5"/>
    </row>
    <row r="8" spans="1:13" ht="3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</row>
    <row r="9" spans="2:11" ht="12" customHeight="1">
      <c r="B9" s="9" t="str">
        <f>+French!B9</f>
        <v>Exportateurs                                                                                                                                                                                                                                    </v>
      </c>
      <c r="C9" s="10"/>
      <c r="D9" s="9"/>
      <c r="E9" s="9"/>
      <c r="F9" s="9"/>
      <c r="G9" s="9"/>
      <c r="H9" s="9"/>
      <c r="I9" s="9"/>
      <c r="J9" s="9"/>
      <c r="K9" s="9"/>
    </row>
    <row r="10" spans="2:11" ht="10.5" customHeight="1">
      <c r="B10" s="11" t="str">
        <f>+French!B10</f>
        <v>Chine (1)</v>
      </c>
      <c r="C10" s="13">
        <f>(French!C10-VLOOKUP($B10,OLD_F!$B$10:$K$21,2,FALSE))/VLOOKUP($B10,OLD_F!$B$10:$K$21,2,FALSE)*100-French!K10</f>
        <v>0.015072596607435707</v>
      </c>
      <c r="D10" s="12">
        <f>French!D10-VLOOKUP($B10,OLD_F!$B$10:$K$23,3,FALSE)</f>
        <v>0.001388463004818874</v>
      </c>
      <c r="E10" s="12">
        <f>French!E10-VLOOKUP($B10,OLD_F!$B$10:$K$23,4,FALSE)</f>
        <v>-0.014448797994589313</v>
      </c>
      <c r="F10" s="12">
        <f>French!F10-VLOOKUP($B10,OLD_F!$B$10:$K$23,5,FALSE)</f>
        <v>-0.07622045297072333</v>
      </c>
      <c r="G10" s="12"/>
      <c r="H10" s="13">
        <f>French!H10-VLOOKUP($B10,OLD_F!$B$10:$K$23,7,FALSE)</f>
        <v>-0.41322131559418107</v>
      </c>
      <c r="I10" s="13">
        <f>French!I10-VLOOKUP($B10,OLD_F!$B$10:$K$23,9,FALSE)</f>
        <v>0.5913435869837169</v>
      </c>
      <c r="J10" s="13">
        <f>French!J10-VLOOKUP($B10,OLD_F!$B$10:$K$23,10,FALSE)</f>
        <v>-0.6628383067200594</v>
      </c>
      <c r="K10" s="13"/>
    </row>
    <row r="11" spans="2:11" ht="10.5" customHeight="1">
      <c r="B11" s="11" t="str">
        <f>+French!B11</f>
        <v>Union européenne (28) </v>
      </c>
      <c r="C11" s="16">
        <f>(French!C11-VLOOKUP($B11,OLD_F!$B$10:$K$21,2,FALSE))/VLOOKUP($B11,OLD_F!$B$10:$K$21,2,FALSE)*100-French!K11</f>
        <v>-0.019420653625392248</v>
      </c>
      <c r="D11" s="15">
        <f>French!D11-VLOOKUP($B11,OLD_F!$B$10:$K$23,3,FALSE)</f>
        <v>0.0021828841927771236</v>
      </c>
      <c r="E11" s="15">
        <f>French!E11-VLOOKUP($B11,OLD_F!$B$10:$K$23,4,FALSE)</f>
        <v>-0.016806709141597764</v>
      </c>
      <c r="F11" s="15">
        <f>French!F11-VLOOKUP($B11,OLD_F!$B$10:$K$23,5,FALSE)</f>
        <v>-0.05912047470085113</v>
      </c>
      <c r="G11" s="15"/>
      <c r="H11" s="16">
        <f>French!H11-VLOOKUP($B11,OLD_F!$B$10:$K$23,7,FALSE)</f>
        <v>0.8364733742575403</v>
      </c>
      <c r="I11" s="16">
        <f>French!I11-VLOOKUP($B11,OLD_F!$B$10:$K$23,9,FALSE)</f>
        <v>0.46638145283361965</v>
      </c>
      <c r="J11" s="16">
        <f>French!J11-VLOOKUP($B11,OLD_F!$B$10:$K$23,10,FALSE)</f>
        <v>-0.5255816447484314</v>
      </c>
      <c r="K11" s="16"/>
    </row>
    <row r="12" spans="2:11" ht="10.5" customHeight="1">
      <c r="B12" s="46" t="str">
        <f>+French!B12</f>
        <v>Exportations Extra-UE (28)  </v>
      </c>
      <c r="C12" s="16" t="e">
        <f>(French!C12-VLOOKUP($B12,OLD_F!$B$10:$K$21,2,FALSE))/VLOOKUP($B12,OLD_F!$B$10:$K$21,2,FALSE)*100-French!K12</f>
        <v>#VALUE!</v>
      </c>
      <c r="D12" s="15" t="e">
        <f>French!D12-VLOOKUP($B12,OLD_F!$B$10:$K$23,3,FALSE)</f>
        <v>#VALUE!</v>
      </c>
      <c r="E12" s="15" t="e">
        <f>French!E12-VLOOKUP($B12,OLD_F!$B$10:$K$23,4,FALSE)</f>
        <v>#VALUE!</v>
      </c>
      <c r="F12" s="15" t="e">
        <f>French!F12-VLOOKUP($B12,OLD_F!$B$10:$K$23,5,FALSE)</f>
        <v>#VALUE!</v>
      </c>
      <c r="G12" s="15"/>
      <c r="H12" s="16" t="e">
        <f>French!H12-VLOOKUP($B12,OLD_F!$B$10:$K$23,7,FALSE)</f>
        <v>#VALUE!</v>
      </c>
      <c r="I12" s="16" t="e">
        <f>French!I12-VLOOKUP($B12,OLD_F!$B$10:$K$23,9,FALSE)</f>
        <v>#VALUE!</v>
      </c>
      <c r="J12" s="16" t="e">
        <f>French!J12-VLOOKUP($B12,OLD_F!$B$10:$K$23,10,FALSE)</f>
        <v>#VALUE!</v>
      </c>
      <c r="K12" s="16"/>
    </row>
    <row r="13" spans="2:11" ht="10.5" customHeight="1">
      <c r="B13" s="11" t="str">
        <f>+French!B13</f>
        <v>Bangladesh (2)</v>
      </c>
      <c r="C13" s="16">
        <f>(French!C13-VLOOKUP($B13,OLD_F!$B$10:$K$21,2,FALSE))/VLOOKUP($B13,OLD_F!$B$10:$K$21,2,FALSE)*100-French!K13</f>
        <v>-0.46814995657678793</v>
      </c>
      <c r="D13" s="15">
        <f>French!D13-VLOOKUP($B13,OLD_F!$B$10:$K$23,3,FALSE)</f>
        <v>0.00019502768255152958</v>
      </c>
      <c r="E13" s="15">
        <f>French!E13-VLOOKUP($B13,OLD_F!$B$10:$K$23,4,FALSE)</f>
        <v>-0.0013423257404707734</v>
      </c>
      <c r="F13" s="15">
        <f>French!F13-VLOOKUP($B13,OLD_F!$B$10:$K$23,5,FALSE)</f>
        <v>-0.0087215921044832</v>
      </c>
      <c r="G13" s="15"/>
      <c r="H13" s="16">
        <f>French!H13-VLOOKUP($B13,OLD_F!$B$10:$K$23,7,FALSE)</f>
        <v>0.0502931879497126</v>
      </c>
      <c r="I13" s="16">
        <f>French!I13-VLOOKUP($B13,OLD_F!$B$10:$K$23,9,FALSE)</f>
        <v>0</v>
      </c>
      <c r="J13" s="16">
        <f>French!J13-VLOOKUP($B13,OLD_F!$B$10:$K$23,10,FALSE)</f>
        <v>-0.4312736581079779</v>
      </c>
      <c r="K13" s="16"/>
    </row>
    <row r="14" spans="2:11" ht="10.5" customHeight="1">
      <c r="B14" s="11" t="str">
        <f>+French!B14</f>
        <v>Viet Nam (2)</v>
      </c>
      <c r="C14" s="16">
        <f>(French!C14-VLOOKUP($B14,OLD_F!$B$10:$K$21,2,FALSE))/VLOOKUP($B14,OLD_F!$B$10:$K$21,2,FALSE)*100-French!K14</f>
        <v>4.386535211252134</v>
      </c>
      <c r="D14" s="15">
        <f>French!D14-VLOOKUP($B14,OLD_F!$B$10:$K$23,3,FALSE)</f>
        <v>7.010258251038959E-05</v>
      </c>
      <c r="E14" s="15">
        <f>French!E14-VLOOKUP($B14,OLD_F!$B$10:$K$23,4,FALSE)</f>
        <v>-0.0009119097514400654</v>
      </c>
      <c r="F14" s="15">
        <f>French!F14-VLOOKUP($B14,OLD_F!$B$10:$K$23,5,FALSE)</f>
        <v>-0.0060999688840999156</v>
      </c>
      <c r="G14" s="15"/>
      <c r="H14" s="16">
        <f>French!H14-VLOOKUP($B14,OLD_F!$B$10:$K$23,7,FALSE)</f>
        <v>0.408060420460421</v>
      </c>
      <c r="I14" s="16">
        <f>French!I14-VLOOKUP($B14,OLD_F!$B$10:$K$23,9,FALSE)</f>
        <v>-6.717697537212186</v>
      </c>
      <c r="J14" s="16">
        <f>French!J14-VLOOKUP($B14,OLD_F!$B$10:$K$23,10,FALSE)</f>
        <v>11.501065821287627</v>
      </c>
      <c r="K14" s="16"/>
    </row>
    <row r="15" spans="2:11" ht="10.5" customHeight="1">
      <c r="B15" s="11" t="str">
        <f>+French!B15</f>
        <v>Inde </v>
      </c>
      <c r="C15" s="16">
        <f>(French!C15-VLOOKUP($B15,OLD_F!$B$10:$K$21,2,FALSE))/VLOOKUP($B15,OLD_F!$B$10:$K$21,2,FALSE)*100-French!K15</f>
        <v>1.0220065680576003</v>
      </c>
      <c r="D15" s="15">
        <f>French!D15-VLOOKUP($B15,OLD_F!$B$10:$K$23,3,FALSE)</f>
        <v>0.0002295890331640571</v>
      </c>
      <c r="E15" s="15">
        <f>French!E15-VLOOKUP($B15,OLD_F!$B$10:$K$23,4,FALSE)</f>
        <v>-0.0017025745875742793</v>
      </c>
      <c r="F15" s="15">
        <f>French!F15-VLOOKUP($B15,OLD_F!$B$10:$K$23,5,FALSE)</f>
        <v>-0.0065929970217424305</v>
      </c>
      <c r="G15" s="15"/>
      <c r="H15" s="16">
        <f>French!H15-VLOOKUP($B15,OLD_F!$B$10:$K$23,7,FALSE)</f>
        <v>-2.2972190900349965</v>
      </c>
      <c r="I15" s="16">
        <f>French!I15-VLOOKUP($B15,OLD_F!$B$10:$K$23,9,FALSE)</f>
        <v>0.5841467893218044</v>
      </c>
      <c r="J15" s="16">
        <f>French!J15-VLOOKUP($B15,OLD_F!$B$10:$K$23,10,FALSE)</f>
        <v>-0.11162411450171827</v>
      </c>
      <c r="K15" s="16"/>
    </row>
    <row r="16" spans="2:11" ht="10.5" customHeight="1">
      <c r="B16" s="11" t="str">
        <f>+French!B16</f>
        <v>Turquie </v>
      </c>
      <c r="C16" s="16">
        <f>(French!C16-VLOOKUP($B16,OLD_F!$B$10:$K$21,2,FALSE))/VLOOKUP($B16,OLD_F!$B$10:$K$21,2,FALSE)*100-French!K16</f>
        <v>0</v>
      </c>
      <c r="D16" s="15">
        <f>French!D16-VLOOKUP($B16,OLD_F!$B$10:$K$23,3,FALSE)</f>
        <v>0.00025147572617711944</v>
      </c>
      <c r="E16" s="15">
        <f>French!E16-VLOOKUP($B16,OLD_F!$B$10:$K$23,4,FALSE)</f>
        <v>-0.002305398327551167</v>
      </c>
      <c r="F16" s="15">
        <f>French!F16-VLOOKUP($B16,OLD_F!$B$10:$K$23,5,FALSE)</f>
        <v>-0.007491830966948498</v>
      </c>
      <c r="G16" s="15"/>
      <c r="H16" s="16">
        <f>French!H16-VLOOKUP($B16,OLD_F!$B$10:$K$23,7,FALSE)</f>
        <v>0.16415853993811957</v>
      </c>
      <c r="I16" s="16">
        <f>French!I16-VLOOKUP($B16,OLD_F!$B$10:$K$23,9,FALSE)</f>
        <v>0</v>
      </c>
      <c r="J16" s="16">
        <f>French!J16-VLOOKUP($B16,OLD_F!$B$10:$K$23,10,FALSE)</f>
        <v>0</v>
      </c>
      <c r="K16" s="16"/>
    </row>
    <row r="17" spans="2:11" ht="10.5" customHeight="1">
      <c r="B17" s="45" t="str">
        <f>+French!B17</f>
        <v>Hong Kong, Chine </v>
      </c>
      <c r="C17" s="16">
        <f>(French!C17-VLOOKUP($B17,OLD_F!$B$10:$K$21,2,FALSE))/VLOOKUP($B17,OLD_F!$B$10:$K$21,2,FALSE)*100-French!K17</f>
        <v>0</v>
      </c>
      <c r="D17" s="15">
        <f>French!D17-VLOOKUP($B17,OLD_F!$B$10:$K$23,3,FALSE)</f>
        <v>0</v>
      </c>
      <c r="E17" s="15">
        <f>French!E17-VLOOKUP($B17,OLD_F!$B$10:$K$23,4,FALSE)</f>
        <v>0</v>
      </c>
      <c r="F17" s="15">
        <f>French!F17-VLOOKUP($B17,OLD_F!$B$10:$K$23,5,FALSE)</f>
        <v>0</v>
      </c>
      <c r="G17" s="15"/>
      <c r="H17" s="16">
        <f>French!H17-VLOOKUP($B17,OLD_F!$B$10:$K$23,7,FALSE)</f>
        <v>0.3246393049481604</v>
      </c>
      <c r="I17" s="16">
        <f>French!I17-VLOOKUP($B17,OLD_F!$B$10:$K$23,9,FALSE)</f>
        <v>0</v>
      </c>
      <c r="J17" s="16">
        <f>French!J17-VLOOKUP($B17,OLD_F!$B$10:$K$23,10,FALSE)</f>
        <v>0</v>
      </c>
      <c r="K17" s="16"/>
    </row>
    <row r="18" spans="2:11" ht="10.5" customHeight="1">
      <c r="B18" s="45" t="str">
        <f>+French!B18</f>
        <v>     Exportations d'origine locale </v>
      </c>
      <c r="C18" s="16" t="e">
        <f>(French!C18-VLOOKUP($B18,OLD_F!$B$10:$K$21,2,FALSE))/VLOOKUP($B18,OLD_F!$B$10:$K$21,2,FALSE)*100-French!K18</f>
        <v>#VALUE!</v>
      </c>
      <c r="D18" s="15" t="e">
        <f>French!D18-VLOOKUP($B18,OLD_F!$B$10:$K$23,3,FALSE)</f>
        <v>#VALUE!</v>
      </c>
      <c r="E18" s="15" t="e">
        <f>French!E18-VLOOKUP($B18,OLD_F!$B$10:$K$23,4,FALSE)</f>
        <v>#VALUE!</v>
      </c>
      <c r="F18" s="15" t="e">
        <f>French!F18-VLOOKUP($B18,OLD_F!$B$10:$K$23,5,FALSE)</f>
        <v>#VALUE!</v>
      </c>
      <c r="G18" s="15"/>
      <c r="H18" s="16" t="e">
        <f>French!H18-VLOOKUP($B18,OLD_F!$B$10:$K$23,7,FALSE)</f>
        <v>#VALUE!</v>
      </c>
      <c r="I18" s="16" t="e">
        <f>French!I18-VLOOKUP($B18,OLD_F!$B$10:$K$23,9,FALSE)</f>
        <v>#VALUE!</v>
      </c>
      <c r="J18" s="16" t="e">
        <f>French!J18-VLOOKUP($B18,OLD_F!$B$10:$K$23,10,FALSE)</f>
        <v>#VALUE!</v>
      </c>
      <c r="K18" s="16"/>
    </row>
    <row r="19" spans="2:11" ht="10.5" customHeight="1">
      <c r="B19" s="11" t="str">
        <f>+French!B19</f>
        <v>     Réexportations </v>
      </c>
      <c r="C19" s="16" t="e">
        <f>(French!C19-VLOOKUP($B19,OLD_F!$B$10:$K$21,2,FALSE))/VLOOKUP($B19,OLD_F!$B$10:$K$21,2,FALSE)*100-French!K19</f>
        <v>#VALUE!</v>
      </c>
      <c r="D19" s="15" t="e">
        <f>French!D19-VLOOKUP($B19,OLD_F!$B$10:$K$23,3,FALSE)</f>
        <v>#VALUE!</v>
      </c>
      <c r="E19" s="15" t="e">
        <f>French!E19-VLOOKUP($B19,OLD_F!$B$10:$K$23,4,FALSE)</f>
        <v>#VALUE!</v>
      </c>
      <c r="F19" s="15" t="e">
        <f>French!F19-VLOOKUP($B19,OLD_F!$B$10:$K$23,5,FALSE)</f>
        <v>#VALUE!</v>
      </c>
      <c r="G19" s="15"/>
      <c r="H19" s="16" t="e">
        <f>French!H19-VLOOKUP($B19,OLD_F!$B$10:$K$23,7,FALSE)</f>
        <v>#VALUE!</v>
      </c>
      <c r="I19" s="16" t="e">
        <f>French!I19-VLOOKUP($B19,OLD_F!$B$10:$K$23,9,FALSE)</f>
        <v>#VALUE!</v>
      </c>
      <c r="J19" s="16" t="e">
        <f>French!J19-VLOOKUP($B19,OLD_F!$B$10:$K$23,10,FALSE)</f>
        <v>#VALUE!</v>
      </c>
      <c r="K19" s="16"/>
    </row>
    <row r="20" spans="2:11" ht="10.5" customHeight="1">
      <c r="B20" s="11" t="str">
        <f>+French!B20</f>
        <v>Indonésie </v>
      </c>
      <c r="C20" s="16">
        <f>(French!C20-VLOOKUP($B20,OLD_F!$B$10:$K$21,2,FALSE))/VLOOKUP($B20,OLD_F!$B$10:$K$21,2,FALSE)*100-French!K20</f>
        <v>-2.5805854377836113E-06</v>
      </c>
      <c r="D20" s="15">
        <f>French!D20-VLOOKUP($B20,OLD_F!$B$10:$K$23,3,FALSE)</f>
        <v>0.0001822253994339107</v>
      </c>
      <c r="E20" s="15">
        <f>French!E20-VLOOKUP($B20,OLD_F!$B$10:$K$23,4,FALSE)</f>
        <v>-0.0009661235308928706</v>
      </c>
      <c r="F20" s="15">
        <f>French!F20-VLOOKUP($B20,OLD_F!$B$10:$K$23,5,FALSE)</f>
        <v>-0.004004162808531664</v>
      </c>
      <c r="G20" s="15"/>
      <c r="H20" s="16">
        <f>French!H20-VLOOKUP($B20,OLD_F!$B$10:$K$23,7,FALSE)</f>
        <v>0.7321039936121432</v>
      </c>
      <c r="I20" s="16">
        <f>French!I20-VLOOKUP($B20,OLD_F!$B$10:$K$23,9,FALSE)</f>
        <v>0</v>
      </c>
      <c r="J20" s="16">
        <f>French!J20-VLOOKUP($B20,OLD_F!$B$10:$K$23,10,FALSE)</f>
        <v>-2.609035432143969E-06</v>
      </c>
      <c r="K20" s="16"/>
    </row>
    <row r="21" spans="2:11" ht="10.5" customHeight="1">
      <c r="B21" s="11" t="str">
        <f>+French!B21</f>
        <v>Cambodge (2)</v>
      </c>
      <c r="C21" s="16">
        <f>(French!C21-VLOOKUP($B21,OLD_F!$B$10:$K$21,2,FALSE))/VLOOKUP($B21,OLD_F!$B$10:$K$21,2,FALSE)*100-French!K21</f>
        <v>0</v>
      </c>
      <c r="D21" s="15">
        <f>French!D21-VLOOKUP($B21,OLD_F!$B$10:$K$23,3,FALSE)</f>
        <v>3.733594722848954E-05</v>
      </c>
      <c r="E21" s="15">
        <f>French!E21-VLOOKUP($B21,OLD_F!$B$10:$K$23,4,FALSE)</f>
        <v>-0.0004305887489652882</v>
      </c>
      <c r="F21" s="15">
        <f>French!F21-VLOOKUP($B21,OLD_F!$B$10:$K$23,5,FALSE)</f>
        <v>-0.0017854958626123407</v>
      </c>
      <c r="G21" s="15"/>
      <c r="H21" s="16">
        <f>French!H21-VLOOKUP($B21,OLD_F!$B$10:$K$23,7,FALSE)</f>
        <v>0.11481737783836188</v>
      </c>
      <c r="I21" s="16">
        <f>French!I21-VLOOKUP($B21,OLD_F!$B$10:$K$23,9,FALSE)</f>
        <v>0</v>
      </c>
      <c r="J21" s="16">
        <f>French!J21-VLOOKUP($B21,OLD_F!$B$10:$K$23,10,FALSE)</f>
        <v>0</v>
      </c>
      <c r="K21" s="16"/>
    </row>
    <row r="22" spans="2:11" ht="10.5" customHeight="1">
      <c r="B22" s="11" t="str">
        <f>+French!B22</f>
        <v>États-Unis d'Amérique </v>
      </c>
      <c r="C22" s="16" t="e">
        <f>(French!C22-VLOOKUP($B22,OLD_F!$B$10:$K$21,2,FALSE))/VLOOKUP($B22,OLD_F!$B$10:$K$21,2,FALSE)*100-French!K22</f>
        <v>#VALUE!</v>
      </c>
      <c r="D22" s="15">
        <f>French!D22-VLOOKUP($B22,OLD_F!$B$10:$K$23,3,FALSE)</f>
        <v>0.00033213628649342297</v>
      </c>
      <c r="E22" s="15">
        <f>French!E22-VLOOKUP($B22,OLD_F!$B$10:$K$23,4,FALSE)</f>
        <v>-0.0009753039333446623</v>
      </c>
      <c r="F22" s="15">
        <f>French!F22-VLOOKUP($B22,OLD_F!$B$10:$K$23,5,FALSE)</f>
        <v>-0.002754780283426239</v>
      </c>
      <c r="G22" s="15"/>
      <c r="H22" s="16">
        <f>French!H22-VLOOKUP($B22,OLD_F!$B$10:$K$23,7,FALSE)</f>
        <v>0.37676107597670594</v>
      </c>
      <c r="I22" s="16">
        <f>French!I22-VLOOKUP($B22,OLD_F!$B$10:$K$23,9,FALSE)</f>
        <v>1.0940278998991753</v>
      </c>
      <c r="J22" s="16">
        <f>French!J22-VLOOKUP($B22,OLD_F!$B$10:$K$23,10,FALSE)</f>
        <v>-0.2769250078108243</v>
      </c>
      <c r="K22" s="16"/>
    </row>
    <row r="23" spans="2:11" ht="12" customHeight="1">
      <c r="B23" s="30" t="str">
        <f>+French!B23</f>
        <v>Total des 10 économies ci-dessus </v>
      </c>
      <c r="C23" s="16" t="e">
        <f>(French!C23-VLOOKUP($B23,OLD_F!$B$10:$K$21,2,FALSE))/VLOOKUP($B23,OLD_F!$B$10:$K$21,2,FALSE)*100-French!K23</f>
        <v>#VALUE!</v>
      </c>
      <c r="D23" s="17">
        <f>French!D23-VLOOKUP($B23,OLD_F!$B$10:$K$23,3,FALSE)</f>
        <v>0.005251587628507082</v>
      </c>
      <c r="E23" s="17">
        <f>French!E23-VLOOKUP($B23,OLD_F!$B$10:$K$23,4,FALSE)</f>
        <v>-0.0412985358266269</v>
      </c>
      <c r="F23" s="17">
        <f>French!F23-VLOOKUP($B23,OLD_F!$B$10:$K$23,5,FALSE)</f>
        <v>-0.17303660379988628</v>
      </c>
      <c r="G23" s="17"/>
      <c r="H23" s="18">
        <f>French!H23-VLOOKUP($B23,OLD_F!$B$10:$K$23,7,FALSE)</f>
        <v>0</v>
      </c>
      <c r="I23" s="18">
        <f>French!I23-VLOOKUP($B23,OLD_F!$B$10:$K$23,9,FALSE)</f>
        <v>0</v>
      </c>
      <c r="J23" s="18">
        <f>French!J23-VLOOKUP($B23,OLD_F!$B$10:$K$23,10,FALSE)</f>
        <v>0</v>
      </c>
      <c r="K23" s="18"/>
    </row>
    <row r="24" spans="2:14" ht="12" customHeight="1">
      <c r="B24" s="40" t="str">
        <f>+French!B24</f>
        <v>Importateurs                                                                                                                                                                                                                                    </v>
      </c>
      <c r="C24" s="47"/>
      <c r="D24" s="42"/>
      <c r="E24" s="42"/>
      <c r="F24" s="42"/>
      <c r="G24" s="42"/>
      <c r="H24" s="43"/>
      <c r="I24" s="43"/>
      <c r="J24" s="43"/>
      <c r="K24" s="43"/>
      <c r="N24" s="29"/>
    </row>
    <row r="25" spans="2:11" ht="10.5" customHeight="1">
      <c r="B25" s="11" t="str">
        <f>+French!B25</f>
        <v>Union européenne (28) </v>
      </c>
      <c r="C25" s="13">
        <f>(French!C25-VLOOKUP($B25,OLD_F!$B$23:$K$35,2,FALSE))/VLOOKUP($B25,OLD_F!$B$23:$K$35,2,FALSE)*100-French!K25</f>
        <v>6.188018442277248</v>
      </c>
      <c r="D25" s="12">
        <f>French!D25-VLOOKUP($B25,OLD_F!$B$25:$K$37,3,FALSE)</f>
        <v>0.006631897089903305</v>
      </c>
      <c r="E25" s="12">
        <f>French!E25-VLOOKUP($B25,OLD_F!$B$25:$K$37,4,FALSE)</f>
        <v>0.003207934871653606</v>
      </c>
      <c r="F25" s="12">
        <f>French!F25-VLOOKUP($B25,OLD_F!$B$25:$K$37,5,FALSE)</f>
        <v>-0.08521895280645708</v>
      </c>
      <c r="G25" s="12"/>
      <c r="H25" s="13">
        <f>French!H25-VLOOKUP($B25,OLD_F!$B$25:$K$37,7,FALSE)</f>
        <v>0.8987614674338618</v>
      </c>
      <c r="I25" s="13">
        <f>French!I25-VLOOKUP($B25,OLD_F!$B$25:$K$37,9,FALSE)</f>
        <v>0.054384971082566125</v>
      </c>
      <c r="J25" s="13">
        <f>French!J25-VLOOKUP($B25,OLD_F!$B$25:$K$37,10,FALSE)</f>
        <v>5.668796865873138</v>
      </c>
      <c r="K25" s="13"/>
    </row>
    <row r="26" spans="2:11" ht="10.5" customHeight="1">
      <c r="B26" s="46" t="str">
        <f>+French!B26</f>
        <v>Importations Extra-UE (28)  </v>
      </c>
      <c r="C26" s="16" t="e">
        <f>(French!C26-VLOOKUP($B26,OLD_F!$B$23:$K$35,2,FALSE))/VLOOKUP($B26,OLD_F!$B$23:$K$35,2,FALSE)*100-French!K26</f>
        <v>#VALUE!</v>
      </c>
      <c r="D26" s="15" t="e">
        <f>French!D26-VLOOKUP($B26,OLD_F!$B$25:$K$37,3,FALSE)</f>
        <v>#VALUE!</v>
      </c>
      <c r="E26" s="15" t="e">
        <f>French!E26-VLOOKUP($B26,OLD_F!$B$25:$K$37,4,FALSE)</f>
        <v>#VALUE!</v>
      </c>
      <c r="F26" s="15" t="e">
        <f>French!F26-VLOOKUP($B26,OLD_F!$B$25:$K$37,5,FALSE)</f>
        <v>#VALUE!</v>
      </c>
      <c r="G26" s="15"/>
      <c r="H26" s="16" t="e">
        <f>French!H26-VLOOKUP($B26,OLD_F!$B$25:$K$37,7,FALSE)</f>
        <v>#VALUE!</v>
      </c>
      <c r="I26" s="16" t="e">
        <f>French!I26-VLOOKUP($B26,OLD_F!$B$25:$K$37,9,FALSE)</f>
        <v>#VALUE!</v>
      </c>
      <c r="J26" s="16" t="e">
        <f>French!J26-VLOOKUP($B26,OLD_F!$B$25:$K$37,10,FALSE)</f>
        <v>#VALUE!</v>
      </c>
      <c r="K26" s="16"/>
    </row>
    <row r="27" spans="2:11" ht="10.5" customHeight="1">
      <c r="B27" s="11" t="str">
        <f>+French!B27</f>
        <v>États-Unis d'Amérique </v>
      </c>
      <c r="C27" s="48">
        <f>(French!C27-VLOOKUP($B27,OLD_F!$B$23:$K$35,2,FALSE))/VLOOKUP($B27,OLD_F!$B$23:$K$35,2,FALSE)*100-French!K27</f>
        <v>3.473376872679661</v>
      </c>
      <c r="D27" s="15">
        <f>French!D27-VLOOKUP($B27,OLD_F!$B$25:$K$37,3,FALSE)</f>
        <v>0.005333119074315107</v>
      </c>
      <c r="E27" s="15">
        <f>French!E27-VLOOKUP($B27,OLD_F!$B$25:$K$37,4,FALSE)</f>
        <v>0.0019436342834779907</v>
      </c>
      <c r="F27" s="15">
        <f>French!F27-VLOOKUP($B27,OLD_F!$B$25:$K$37,5,FALSE)</f>
        <v>-0.041688668107919824</v>
      </c>
      <c r="G27" s="15"/>
      <c r="H27" s="16">
        <f>French!H27-VLOOKUP($B27,OLD_F!$B$25:$K$37,7,FALSE)</f>
        <v>0.38878901139651756</v>
      </c>
      <c r="I27" s="16">
        <f>French!I27-VLOOKUP($B27,OLD_F!$B$25:$K$37,9,FALSE)</f>
        <v>-0.014519137821300987</v>
      </c>
      <c r="J27" s="16">
        <f>French!J27-VLOOKUP($B27,OLD_F!$B$25:$K$37,10,FALSE)</f>
        <v>3.296577444999471</v>
      </c>
      <c r="K27" s="16"/>
    </row>
    <row r="28" spans="2:11" ht="10.5" customHeight="1">
      <c r="B28" s="11" t="str">
        <f>+French!B28</f>
        <v>Japon </v>
      </c>
      <c r="C28" s="16">
        <f>(French!C28-VLOOKUP($B28,OLD_F!$B$23:$K$35,2,FALSE))/VLOOKUP($B28,OLD_F!$B$23:$K$35,2,FALSE)*100-French!K28</f>
        <v>0.014454896031704578</v>
      </c>
      <c r="D28" s="15">
        <f>French!D28-VLOOKUP($B28,OLD_F!$B$25:$K$37,3,FALSE)</f>
        <v>0.00156580799683681</v>
      </c>
      <c r="E28" s="15">
        <f>French!E28-VLOOKUP($B28,OLD_F!$B$25:$K$37,4,FALSE)</f>
        <v>0.0005471114001753818</v>
      </c>
      <c r="F28" s="15">
        <f>French!F28-VLOOKUP($B28,OLD_F!$B$25:$K$37,5,FALSE)</f>
        <v>-0.013672820479023073</v>
      </c>
      <c r="G28" s="15"/>
      <c r="H28" s="16">
        <f>French!H28-VLOOKUP($B28,OLD_F!$B$25:$K$37,7,FALSE)</f>
        <v>0.8726791598169692</v>
      </c>
      <c r="I28" s="16">
        <f>French!I28-VLOOKUP($B28,OLD_F!$B$25:$K$37,9,FALSE)</f>
        <v>0.01773622687059051</v>
      </c>
      <c r="J28" s="16">
        <f>French!J28-VLOOKUP($B28,OLD_F!$B$25:$K$37,10,FALSE)</f>
        <v>-0.004794633044014063</v>
      </c>
      <c r="K28" s="16"/>
    </row>
    <row r="29" spans="2:11" ht="10.5" customHeight="1">
      <c r="B29" s="11" t="str">
        <f>+French!B29</f>
        <v>Hong Kong, Chine </v>
      </c>
      <c r="C29" s="16">
        <f>(French!C29-VLOOKUP($B29,OLD_F!$B$23:$K$35,2,FALSE))/VLOOKUP($B29,OLD_F!$B$23:$K$35,2,FALSE)*100-French!K29</f>
        <v>1.865174681370263E-14</v>
      </c>
      <c r="D29" s="15">
        <f>French!D29-VLOOKUP($B29,OLD_F!$B$25:$K$37,3,FALSE)</f>
        <v>0</v>
      </c>
      <c r="E29" s="15">
        <f>French!E29-VLOOKUP($B29,OLD_F!$B$25:$K$37,4,FALSE)</f>
        <v>0</v>
      </c>
      <c r="F29" s="15">
        <f>French!F29-VLOOKUP($B29,OLD_F!$B$25:$K$37,5,FALSE)</f>
        <v>0</v>
      </c>
      <c r="G29" s="15"/>
      <c r="H29" s="16">
        <f>French!H29-VLOOKUP($B29,OLD_F!$B$25:$K$37,7,FALSE)</f>
        <v>0.7399360405119237</v>
      </c>
      <c r="I29" s="16">
        <f>French!I29-VLOOKUP($B29,OLD_F!$B$25:$K$37,9,FALSE)</f>
        <v>-0.0034374338186200504</v>
      </c>
      <c r="J29" s="16">
        <f>French!J29-VLOOKUP($B29,OLD_F!$B$25:$K$37,10,FALSE)</f>
        <v>7.1137868928872194E-09</v>
      </c>
      <c r="K29" s="16"/>
    </row>
    <row r="30" spans="2:11" ht="10.5" customHeight="1">
      <c r="B30" s="45" t="str">
        <f>+French!B30</f>
        <v>     Importations définitives </v>
      </c>
      <c r="C30" s="16" t="e">
        <f>(French!C30-VLOOKUP($B30,OLD_F!$B$23:$K$35,2,FALSE))/VLOOKUP($B30,OLD_F!$B$23:$K$35,2,FALSE)*100-French!K30</f>
        <v>#VALUE!</v>
      </c>
      <c r="D30" s="15" t="e">
        <f>French!D30-VLOOKUP($B30,OLD_F!$B$25:$K$37,3,FALSE)</f>
        <v>#VALUE!</v>
      </c>
      <c r="E30" s="15" t="e">
        <f>French!E30-VLOOKUP($B30,OLD_F!$B$25:$K$37,4,FALSE)</f>
        <v>#VALUE!</v>
      </c>
      <c r="F30" s="15" t="e">
        <f>French!F30-VLOOKUP($B30,OLD_F!$B$25:$K$37,5,FALSE)</f>
        <v>#VALUE!</v>
      </c>
      <c r="G30" s="15"/>
      <c r="H30" s="16" t="e">
        <f>French!H30-VLOOKUP($B30,OLD_F!$B$25:$K$37,7,FALSE)</f>
        <v>#VALUE!</v>
      </c>
      <c r="I30" s="16" t="e">
        <f>French!I30-VLOOKUP($B30,OLD_F!$B$25:$K$37,9,FALSE)</f>
        <v>#VALUE!</v>
      </c>
      <c r="J30" s="16" t="e">
        <f>French!J30-VLOOKUP($B30,OLD_F!$B$25:$K$37,10,FALSE)</f>
        <v>#VALUE!</v>
      </c>
      <c r="K30" s="16"/>
    </row>
    <row r="31" spans="2:11" ht="10.5" customHeight="1">
      <c r="B31" s="11" t="str">
        <f>+French!B31</f>
        <v>Corée, République de </v>
      </c>
      <c r="C31" s="16">
        <f>(French!C31-VLOOKUP($B31,OLD_F!$B$23:$K$35,2,FALSE))/VLOOKUP($B31,OLD_F!$B$23:$K$35,2,FALSE)*100-French!K31</f>
        <v>0</v>
      </c>
      <c r="D31" s="15">
        <f>French!D31-VLOOKUP($B31,OLD_F!$B$25:$K$37,3,FALSE)</f>
        <v>0.0001038356988770639</v>
      </c>
      <c r="E31" s="15">
        <f>French!E31-VLOOKUP($B31,OLD_F!$B$25:$K$37,4,FALSE)</f>
        <v>7.071547101666908E-05</v>
      </c>
      <c r="F31" s="15">
        <f>French!F31-VLOOKUP($B31,OLD_F!$B$25:$K$37,5,FALSE)</f>
        <v>-0.0022602554666770747</v>
      </c>
      <c r="G31" s="15"/>
      <c r="H31" s="16">
        <f>French!H31-VLOOKUP($B31,OLD_F!$B$25:$K$37,7,FALSE)</f>
        <v>0.5760699064583772</v>
      </c>
      <c r="I31" s="16">
        <f>French!I31-VLOOKUP($B31,OLD_F!$B$25:$K$37,9,FALSE)</f>
        <v>0</v>
      </c>
      <c r="J31" s="16">
        <f>French!J31-VLOOKUP($B31,OLD_F!$B$25:$K$37,10,FALSE)</f>
        <v>0</v>
      </c>
      <c r="K31" s="16"/>
    </row>
    <row r="32" spans="2:11" ht="10.5" customHeight="1">
      <c r="B32" s="11" t="str">
        <f>+French!B32</f>
        <v>Canada (3)</v>
      </c>
      <c r="C32" s="16">
        <f>(French!C32-VLOOKUP($B32,OLD_F!$B$23:$K$35,2,FALSE))/VLOOKUP($B32,OLD_F!$B$23:$K$35,2,FALSE)*100-French!K32</f>
        <v>-0.3421367482142248</v>
      </c>
      <c r="D32" s="15">
        <f>French!D32-VLOOKUP($B32,OLD_F!$B$25:$K$37,3,FALSE)</f>
        <v>0.00029324262853336336</v>
      </c>
      <c r="E32" s="15">
        <f>French!E32-VLOOKUP($B32,OLD_F!$B$25:$K$37,4,FALSE)</f>
        <v>0.0001450475359781045</v>
      </c>
      <c r="F32" s="15">
        <f>French!F32-VLOOKUP($B32,OLD_F!$B$25:$K$37,5,FALSE)</f>
        <v>-0.004229731292939576</v>
      </c>
      <c r="G32" s="15"/>
      <c r="H32" s="16">
        <f>French!H32-VLOOKUP($B32,OLD_F!$B$25:$K$37,7,FALSE)</f>
        <v>0.21611002485810715</v>
      </c>
      <c r="I32" s="16">
        <f>French!I32-VLOOKUP($B32,OLD_F!$B$25:$K$37,9,FALSE)</f>
        <v>0</v>
      </c>
      <c r="J32" s="16">
        <f>French!J32-VLOOKUP($B32,OLD_F!$B$25:$K$37,10,FALSE)</f>
        <v>-0.344606613379983</v>
      </c>
      <c r="K32" s="16"/>
    </row>
    <row r="33" spans="2:11" ht="10.5" customHeight="1">
      <c r="B33" s="11" t="str">
        <f>+French!B33</f>
        <v>Chine (1)</v>
      </c>
      <c r="C33" s="16">
        <f>(French!C33-VLOOKUP($B33,OLD_F!$B$23:$K$35,2,FALSE))/VLOOKUP($B33,OLD_F!$B$23:$K$35,2,FALSE)*100-French!K33</f>
        <v>1.3195843423461913</v>
      </c>
      <c r="D33" s="15">
        <f>French!D33-VLOOKUP($B33,OLD_F!$B$25:$K$37,3,FALSE)</f>
        <v>9.471419035478323E-05</v>
      </c>
      <c r="E33" s="15">
        <f>French!E33-VLOOKUP($B33,OLD_F!$B$25:$K$37,4,FALSE)</f>
        <v>3.9530698611955906E-05</v>
      </c>
      <c r="F33" s="15">
        <f>French!F33-VLOOKUP($B33,OLD_F!$B$25:$K$37,5,FALSE)</f>
        <v>-0.001281284961928586</v>
      </c>
      <c r="G33" s="15"/>
      <c r="H33" s="16">
        <f>French!H33-VLOOKUP($B33,OLD_F!$B$25:$K$37,7,FALSE)</f>
        <v>-0.13750204589162607</v>
      </c>
      <c r="I33" s="16">
        <f>French!I33-VLOOKUP($B33,OLD_F!$B$25:$K$37,9,FALSE)</f>
        <v>0</v>
      </c>
      <c r="J33" s="16">
        <f>French!J33-VLOOKUP($B33,OLD_F!$B$25:$K$37,10,FALSE)</f>
        <v>1.2925794056813054</v>
      </c>
      <c r="K33" s="16"/>
    </row>
    <row r="34" spans="2:11" ht="10.5" customHeight="1">
      <c r="B34" s="11" t="str">
        <f>+French!B34</f>
        <v>Fédération de Russie (3)</v>
      </c>
      <c r="C34" s="16">
        <f>(French!C34-VLOOKUP($B34,OLD_F!$B$23:$K$35,2,FALSE))/VLOOKUP($B34,OLD_F!$B$23:$K$35,2,FALSE)*100-French!K34</f>
        <v>4.8455323874208034E-05</v>
      </c>
      <c r="D34" s="15">
        <f>French!D34-VLOOKUP($B34,OLD_F!$B$25:$K$37,3,FALSE)</f>
        <v>1.5712060255426707E-05</v>
      </c>
      <c r="E34" s="15">
        <f>French!E34-VLOOKUP($B34,OLD_F!$B$25:$K$37,4,FALSE)</f>
        <v>2.259055845588165E-05</v>
      </c>
      <c r="F34" s="15">
        <f>French!F34-VLOOKUP($B34,OLD_F!$B$25:$K$37,5,FALSE)</f>
        <v>-0.003836558291277381</v>
      </c>
      <c r="G34" s="15"/>
      <c r="H34" s="16">
        <f>French!H34-VLOOKUP($B34,OLD_F!$B$25:$K$37,7,FALSE)</f>
        <v>0.944386286426302</v>
      </c>
      <c r="I34" s="16">
        <f>French!I34-VLOOKUP($B34,OLD_F!$B$25:$K$37,9,FALSE)</f>
        <v>0</v>
      </c>
      <c r="J34" s="16">
        <f>French!J34-VLOOKUP($B34,OLD_F!$B$25:$K$37,10,FALSE)</f>
        <v>5.686182140607343E-05</v>
      </c>
      <c r="K34" s="16"/>
    </row>
    <row r="35" spans="2:11" ht="10.5" customHeight="1">
      <c r="B35" s="11" t="str">
        <f>+French!B35</f>
        <v>Suisse </v>
      </c>
      <c r="C35" s="16">
        <f>(French!C35-VLOOKUP($B35,OLD_F!$B$23:$K$35,2,FALSE))/VLOOKUP($B35,OLD_F!$B$23:$K$35,2,FALSE)*100-French!K35</f>
        <v>-0.14777099596230947</v>
      </c>
      <c r="D35" s="15">
        <f>French!D35-VLOOKUP($B35,OLD_F!$B$25:$K$37,3,FALSE)</f>
        <v>0.00025277758032626885</v>
      </c>
      <c r="E35" s="15">
        <f>French!E35-VLOOKUP($B35,OLD_F!$B$25:$K$37,4,FALSE)</f>
        <v>0.00010804214423054681</v>
      </c>
      <c r="F35" s="15">
        <f>French!F35-VLOOKUP($B35,OLD_F!$B$25:$K$37,5,FALSE)</f>
        <v>-0.002690165552542201</v>
      </c>
      <c r="G35" s="15"/>
      <c r="H35" s="16">
        <f>French!H35-VLOOKUP($B35,OLD_F!$B$25:$K$37,7,FALSE)</f>
        <v>1.081384884888159</v>
      </c>
      <c r="I35" s="16">
        <f>French!I35-VLOOKUP($B35,OLD_F!$B$25:$K$37,9,FALSE)</f>
        <v>0</v>
      </c>
      <c r="J35" s="16">
        <f>French!J35-VLOOKUP($B35,OLD_F!$B$25:$K$37,10,FALSE)</f>
        <v>-0.1478014333819999</v>
      </c>
      <c r="K35" s="16"/>
    </row>
    <row r="36" spans="2:11" ht="10.5" customHeight="1">
      <c r="B36" s="11" t="str">
        <f>+French!B36</f>
        <v>Australie (3)</v>
      </c>
      <c r="C36" s="16" t="e">
        <f>(French!C36-VLOOKUP($B36,OLD_F!$B$23:$K$35,2,FALSE))/VLOOKUP($B36,OLD_F!$B$23:$K$35,2,FALSE)*100-French!K36</f>
        <v>#VALUE!</v>
      </c>
      <c r="D36" s="15">
        <f>French!D36-VLOOKUP($B36,OLD_F!$B$25:$K$37,3,FALSE)</f>
        <v>0.00014762853732530612</v>
      </c>
      <c r="E36" s="15">
        <f>French!E36-VLOOKUP($B36,OLD_F!$B$25:$K$37,4,FALSE)</f>
        <v>7.572436205793842E-05</v>
      </c>
      <c r="F36" s="15">
        <f>French!F36-VLOOKUP($B36,OLD_F!$B$25:$K$37,5,FALSE)</f>
        <v>-0.002458409584604082</v>
      </c>
      <c r="G36" s="15"/>
      <c r="H36" s="16">
        <f>French!H36-VLOOKUP($B36,OLD_F!$B$25:$K$37,7,FALSE)</f>
        <v>0.11789157912451831</v>
      </c>
      <c r="I36" s="16">
        <f>French!I36-VLOOKUP($B36,OLD_F!$B$25:$K$37,9,FALSE)</f>
        <v>0</v>
      </c>
      <c r="J36" s="16">
        <f>French!J36-VLOOKUP($B36,OLD_F!$B$25:$K$37,10,FALSE)</f>
        <v>3.089323872864558</v>
      </c>
      <c r="K36" s="16"/>
    </row>
    <row r="37" spans="2:11" ht="12" customHeight="1">
      <c r="B37" s="30" t="str">
        <f>+French!B37</f>
        <v>Total des 10 économies ci-dessus </v>
      </c>
      <c r="C37" s="13" t="e">
        <f>(French!C37-VLOOKUP($B37,OLD_F!$B$10:$K$21,2,FALSE))/VLOOKUP($B37,OLD_F!$B$10:$K$21,2,FALSE)*100-French!K37</f>
        <v>#VALUE!</v>
      </c>
      <c r="D37" s="17">
        <f>French!D37-VLOOKUP($B37,OLD_F!$B$25:$K$37,3,FALSE)</f>
        <v>0.8646825081459326</v>
      </c>
      <c r="E37" s="17">
        <f>French!E37-VLOOKUP($B37,OLD_F!$B$25:$K$37,4,FALSE)</f>
        <v>0.006160331325645529</v>
      </c>
      <c r="F37" s="17">
        <f>French!F37-VLOOKUP($B37,OLD_F!$B$25:$K$37,5,FALSE)</f>
        <v>-0.1573368465433589</v>
      </c>
      <c r="G37" s="17"/>
      <c r="H37" s="18">
        <f>French!H37-VLOOKUP($B37,OLD_F!$B$25:$K$37,7,FALSE)</f>
        <v>0</v>
      </c>
      <c r="I37" s="18">
        <f>French!I37-VLOOKUP($B37,OLD_F!$B$25:$K$37,9,FALSE)</f>
        <v>0</v>
      </c>
      <c r="J37" s="18">
        <f>French!J37-VLOOKUP($B37,OLD_F!$B$25:$K$37,10,FALSE)</f>
        <v>0</v>
      </c>
      <c r="K37" s="18"/>
    </row>
    <row r="38" spans="2:11" ht="3.7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2" customHeight="1">
      <c r="B39" s="21">
        <f>IF(TRIM(French!B39)=TRIM(OLD_F!B39),0,TRIM(French!B39))</f>
        <v>0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2:11" ht="9" customHeight="1">
      <c r="B40" s="21">
        <f>IF(TRIM(French!B40)=TRIM(OLD_F!B40),0,TRIM(French!B40))</f>
        <v>0</v>
      </c>
      <c r="C40" s="21"/>
      <c r="D40" s="21"/>
      <c r="E40" s="21"/>
      <c r="F40" s="21"/>
      <c r="G40" s="21"/>
      <c r="H40" s="21"/>
      <c r="I40" s="21"/>
      <c r="J40" s="21"/>
      <c r="K40" s="21"/>
    </row>
    <row r="41" spans="2:11" ht="9" customHeight="1">
      <c r="B41" s="21">
        <f>IF(TRIM(French!B41)=TRIM(OLD_F!B41),0,TRIM(French!B41))</f>
        <v>0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11" ht="3.75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4" spans="2:11" ht="10.5" customHeight="1">
      <c r="B44" s="14"/>
      <c r="C44" s="16"/>
      <c r="D44" s="15"/>
      <c r="E44" s="15"/>
      <c r="F44" s="15"/>
      <c r="G44" s="15"/>
      <c r="H44" s="16"/>
      <c r="I44" s="16"/>
      <c r="J44" s="16"/>
      <c r="K44" s="16"/>
    </row>
    <row r="45" spans="2:11" ht="10.5" customHeight="1">
      <c r="B45" s="14"/>
      <c r="C45" s="16"/>
      <c r="D45" s="15"/>
      <c r="E45" s="15"/>
      <c r="F45" s="15"/>
      <c r="G45" s="15"/>
      <c r="H45" s="16"/>
      <c r="I45" s="16"/>
      <c r="J45" s="16"/>
      <c r="K45" s="16"/>
    </row>
    <row r="46" spans="2:11" ht="10.5" customHeight="1">
      <c r="B46" s="14"/>
      <c r="C46" s="16"/>
      <c r="D46" s="15"/>
      <c r="E46" s="15"/>
      <c r="F46" s="15"/>
      <c r="G46" s="15"/>
      <c r="H46" s="16"/>
      <c r="I46" s="16"/>
      <c r="J46" s="16"/>
      <c r="K46" s="16"/>
    </row>
  </sheetData>
  <sheetProtection/>
  <mergeCells count="5">
    <mergeCell ref="B2:K2"/>
    <mergeCell ref="B3:K3"/>
    <mergeCell ref="C4:C5"/>
    <mergeCell ref="D4:G5"/>
    <mergeCell ref="H4:K5"/>
  </mergeCells>
  <conditionalFormatting sqref="F11:G11 D24:E24">
    <cfRule type="cellIs" priority="12" dxfId="126" operator="lessThan" stopIfTrue="1">
      <formula>0</formula>
    </cfRule>
    <cfRule type="cellIs" priority="13" dxfId="126" operator="greaterThan" stopIfTrue="1">
      <formula>100</formula>
    </cfRule>
  </conditionalFormatting>
  <conditionalFormatting sqref="F11:K11 J23:K23 J26:K26 F35:K35 F37:K37">
    <cfRule type="cellIs" priority="11" dxfId="127" operator="equal" stopIfTrue="1">
      <formula>"""-"""</formula>
    </cfRule>
  </conditionalFormatting>
  <conditionalFormatting sqref="F10:G10">
    <cfRule type="cellIs" priority="9" dxfId="126" operator="lessThan" stopIfTrue="1">
      <formula>0</formula>
    </cfRule>
    <cfRule type="cellIs" priority="10" dxfId="126" operator="greaterThan" stopIfTrue="1">
      <formula>100</formula>
    </cfRule>
  </conditionalFormatting>
  <conditionalFormatting sqref="F12:G15">
    <cfRule type="cellIs" priority="7" dxfId="126" operator="lessThan" stopIfTrue="1">
      <formula>0</formula>
    </cfRule>
    <cfRule type="cellIs" priority="8" dxfId="126" operator="greaterThan" stopIfTrue="1">
      <formula>100</formula>
    </cfRule>
  </conditionalFormatting>
  <conditionalFormatting sqref="F35:G35">
    <cfRule type="cellIs" priority="5" dxfId="126" operator="lessThan" stopIfTrue="1">
      <formula>0</formula>
    </cfRule>
    <cfRule type="cellIs" priority="6" dxfId="126" operator="greaterThan" stopIfTrue="1">
      <formula>100</formula>
    </cfRule>
  </conditionalFormatting>
  <conditionalFormatting sqref="F36:G36">
    <cfRule type="cellIs" priority="3" dxfId="126" operator="lessThan" stopIfTrue="1">
      <formula>0</formula>
    </cfRule>
    <cfRule type="cellIs" priority="4" dxfId="126" operator="greaterThan" stopIfTrue="1">
      <formula>100</formula>
    </cfRule>
  </conditionalFormatting>
  <conditionalFormatting sqref="F37:G37">
    <cfRule type="cellIs" priority="1" dxfId="126" operator="lessThan" stopIfTrue="1">
      <formula>0</formula>
    </cfRule>
    <cfRule type="cellIs" priority="2" dxfId="126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 transitionEvaluation="1"/>
  <dimension ref="A1:N53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6.28125" style="3" customWidth="1"/>
    <col min="3" max="3" width="6.7109375" style="3" customWidth="1"/>
    <col min="4" max="11" width="6.421875" style="3" customWidth="1"/>
    <col min="12" max="12" width="1.7109375" style="3" customWidth="1"/>
    <col min="13" max="16384" width="6.7109375" style="3" customWidth="1"/>
  </cols>
  <sheetData>
    <row r="1" spans="1:13" s="39" customFormat="1" ht="15" customHeight="1">
      <c r="A1" s="36"/>
      <c r="B1" s="32">
        <f>IF(TRIM(English!B1)=TRIM(OLD_E!B1),0,TRIM(English!B1))</f>
        <v>0</v>
      </c>
      <c r="C1" s="33"/>
      <c r="D1" s="33"/>
      <c r="E1" s="33"/>
      <c r="F1" s="33"/>
      <c r="G1" s="33"/>
      <c r="H1" s="33"/>
      <c r="I1" s="33"/>
      <c r="J1" s="33"/>
      <c r="K1" s="33"/>
      <c r="L1" s="37"/>
      <c r="M1" s="38"/>
    </row>
    <row r="2" spans="1:13" s="39" customFormat="1" ht="39" customHeight="1">
      <c r="A2" s="37"/>
      <c r="B2" s="51" t="str">
        <f>IF(TRIM(English!B2)=TRIM(OLD_E!B2),0,TRIM(English!B2))</f>
        <v>2018年全球前十大成衣出口國及進口國
Top 10 exporters and importers of clothing, 2018</v>
      </c>
      <c r="C2" s="51"/>
      <c r="D2" s="51"/>
      <c r="E2" s="51"/>
      <c r="F2" s="51"/>
      <c r="G2" s="51"/>
      <c r="H2" s="51"/>
      <c r="I2" s="51"/>
      <c r="J2" s="51"/>
      <c r="K2" s="51"/>
      <c r="L2" s="37"/>
      <c r="M2" s="38"/>
    </row>
    <row r="3" spans="1:13" s="39" customFormat="1" ht="21" customHeight="1">
      <c r="A3" s="37"/>
      <c r="B3" s="52">
        <f>IF(TRIM(English!B3)=TRIM(OLD_E!B3),0,TRIM(English!B3))</f>
        <v>0</v>
      </c>
      <c r="C3" s="52"/>
      <c r="D3" s="52"/>
      <c r="E3" s="52"/>
      <c r="F3" s="52"/>
      <c r="G3" s="52"/>
      <c r="H3" s="52"/>
      <c r="I3" s="52"/>
      <c r="J3" s="52"/>
      <c r="K3" s="52"/>
      <c r="L3" s="37"/>
      <c r="M3" s="38"/>
    </row>
    <row r="4" spans="1:12" ht="10.5" customHeight="1">
      <c r="A4" s="2"/>
      <c r="B4" s="22"/>
      <c r="C4" s="53">
        <f>IF(TRIM(English!C4)=TRIM(OLD_E!C4),0,TRIM(English!C4))</f>
        <v>0</v>
      </c>
      <c r="D4" s="55">
        <f>IF(TRIM(English!D4)=TRIM(OLD_E!D4),0,TRIM(English!D4))</f>
        <v>0</v>
      </c>
      <c r="E4" s="56" t="e">
        <v>#REF!</v>
      </c>
      <c r="F4" s="56" t="e">
        <v>#REF!</v>
      </c>
      <c r="G4" s="56" t="e">
        <v>#REF!</v>
      </c>
      <c r="H4" s="53">
        <f>IF(TRIM(English!H4)=TRIM(OLD_E!H4),0,TRIM(English!H4))</f>
        <v>0</v>
      </c>
      <c r="I4" s="58" t="e">
        <v>#REF!</v>
      </c>
      <c r="J4" s="58" t="e">
        <v>#REF!</v>
      </c>
      <c r="K4" s="58" t="e">
        <v>#REF!</v>
      </c>
      <c r="L4" s="1"/>
    </row>
    <row r="5" spans="1:13" ht="10.5" customHeight="1">
      <c r="A5" s="2"/>
      <c r="B5" s="22"/>
      <c r="C5" s="54">
        <v>0</v>
      </c>
      <c r="D5" s="57" t="e">
        <v>#REF!</v>
      </c>
      <c r="E5" s="56" t="e">
        <v>#REF!</v>
      </c>
      <c r="F5" s="56" t="e">
        <v>#REF!</v>
      </c>
      <c r="G5" s="56" t="e">
        <v>#REF!</v>
      </c>
      <c r="H5" s="59" t="e">
        <v>#REF!</v>
      </c>
      <c r="I5" s="58" t="e">
        <v>#REF!</v>
      </c>
      <c r="J5" s="58" t="e">
        <v>#REF!</v>
      </c>
      <c r="K5" s="58" t="e">
        <v>#REF!</v>
      </c>
      <c r="L5" s="1"/>
      <c r="M5" s="2"/>
    </row>
    <row r="6" spans="1:13" ht="2.25" customHeight="1">
      <c r="A6" s="2"/>
      <c r="B6" s="23"/>
      <c r="C6" s="24"/>
      <c r="D6" s="24"/>
      <c r="E6" s="25"/>
      <c r="F6" s="25"/>
      <c r="G6" s="25"/>
      <c r="H6" s="25"/>
      <c r="I6" s="25"/>
      <c r="J6" s="25"/>
      <c r="K6" s="25"/>
      <c r="L6" s="2"/>
      <c r="M6" s="2"/>
    </row>
    <row r="7" spans="1:13" ht="13.5" customHeight="1">
      <c r="A7" s="2"/>
      <c r="B7" s="7"/>
      <c r="C7" s="27" t="e">
        <f>IF(TRIM(English!C7)=TRIM(OLD_E!C7),0,TRIM(English!C7))</f>
        <v>#VALUE!</v>
      </c>
      <c r="D7" s="19" t="e">
        <f>IF(TRIM(English!D7)=TRIM(OLD_E!D7),0,TRIM(English!D7))</f>
        <v>#VALUE!</v>
      </c>
      <c r="E7" s="26" t="e">
        <f>IF(TRIM(English!E7)=TRIM(OLD_E!E7),0,TRIM(English!E7))</f>
        <v>#VALUE!</v>
      </c>
      <c r="F7" s="26" t="e">
        <f>IF(TRIM(English!F7)=TRIM(OLD_E!F7),0,TRIM(English!F7))</f>
        <v>#VALUE!</v>
      </c>
      <c r="G7" s="27" t="e">
        <f>IF(TRIM(English!G7)=TRIM(OLD_E!G7),0,TRIM(English!G7))</f>
        <v>#VALUE!</v>
      </c>
      <c r="H7" s="28" t="str">
        <f>IF(TRIM(English!H7)=TRIM(OLD_E!H7),0,TRIM(English!H7))</f>
        <v>2010-18</v>
      </c>
      <c r="I7" s="26" t="str">
        <f>IF(TRIM(English!I7)=TRIM(OLD_E!I7),0,TRIM(English!I7))</f>
        <v>2016</v>
      </c>
      <c r="J7" s="26" t="str">
        <f>IF(TRIM(English!J7)=TRIM(OLD_E!J7),0,TRIM(English!J7))</f>
        <v>2017</v>
      </c>
      <c r="K7" s="8" t="e">
        <f>IF(TRIM(English!K7)=TRIM(OLD_E!K7),0,TRIM(English!K7))</f>
        <v>#VALUE!</v>
      </c>
      <c r="L7" s="2"/>
      <c r="M7" s="2"/>
    </row>
    <row r="8" spans="1:13" ht="3.7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2"/>
      <c r="M8" s="2"/>
    </row>
    <row r="9" spans="2:11" s="6" customFormat="1" ht="12" customHeight="1">
      <c r="B9" s="9" t="str">
        <f>+English!B9</f>
        <v>Exporters                                                                                                                                                                                                                                       </v>
      </c>
      <c r="C9" s="10"/>
      <c r="D9" s="9"/>
      <c r="E9" s="9"/>
      <c r="F9" s="9"/>
      <c r="G9" s="9"/>
      <c r="H9" s="9"/>
      <c r="I9" s="9"/>
      <c r="J9" s="9"/>
      <c r="K9" s="9"/>
    </row>
    <row r="10" spans="2:11" s="6" customFormat="1" ht="10.5" customHeight="1">
      <c r="B10" s="11" t="str">
        <f>+English!B10</f>
        <v>China (1)</v>
      </c>
      <c r="C10" s="13">
        <f>(English!C10-VLOOKUP($B10,OLD_E!$B$10:$K$21,2,FALSE))/VLOOKUP($B10,OLD_E!$B$10:$K$21,2,FALSE)*100-English!K10</f>
        <v>0.015072596607435707</v>
      </c>
      <c r="D10" s="12">
        <f>English!D10-VLOOKUP($B10,OLD_E!$B$10:$K$23,3,FALSE)</f>
        <v>0.001388463004818874</v>
      </c>
      <c r="E10" s="12">
        <f>English!E10-VLOOKUP($B10,OLD_E!$B$10:$K$23,4,FALSE)</f>
        <v>-0.014448797994589313</v>
      </c>
      <c r="F10" s="12">
        <f>English!F10-VLOOKUP($B10,OLD_E!$B$10:$K$23,5,FALSE)</f>
        <v>-0.07622045297072333</v>
      </c>
      <c r="G10" s="12"/>
      <c r="H10" s="13">
        <f>English!H10-VLOOKUP($B10,OLD_E!$B$10:$K$23,7,FALSE)</f>
        <v>-0.41322131559418107</v>
      </c>
      <c r="I10" s="13">
        <f>English!I10-VLOOKUP($B10,OLD_E!$B$10:$K$23,9,FALSE)</f>
        <v>0.5913435869837169</v>
      </c>
      <c r="J10" s="13">
        <f>English!J10-VLOOKUP($B10,OLD_E!$B$10:$K$23,10,FALSE)</f>
        <v>-0.6628383067200594</v>
      </c>
      <c r="K10" s="13"/>
    </row>
    <row r="11" spans="2:11" s="6" customFormat="1" ht="10.5" customHeight="1">
      <c r="B11" s="11" t="str">
        <f>+English!B11</f>
        <v>European Union (28) </v>
      </c>
      <c r="C11" s="13">
        <f>(English!C11-VLOOKUP($B11,OLD_E!$B$10:$K$21,2,FALSE))/VLOOKUP($B11,OLD_E!$B$10:$K$21,2,FALSE)*100-English!K11</f>
        <v>-0.019420653625392248</v>
      </c>
      <c r="D11" s="15">
        <f>English!D11-VLOOKUP($B11,OLD_E!$B$10:$K$23,3,FALSE)</f>
        <v>0.0021828841927771236</v>
      </c>
      <c r="E11" s="15">
        <f>English!E11-VLOOKUP($B11,OLD_E!$B$10:$K$23,4,FALSE)</f>
        <v>-0.016806709141597764</v>
      </c>
      <c r="F11" s="15">
        <f>English!F11-VLOOKUP($B11,OLD_E!$B$10:$K$23,5,FALSE)</f>
        <v>-0.05912047470085113</v>
      </c>
      <c r="G11" s="15"/>
      <c r="H11" s="16">
        <f>English!H11-VLOOKUP($B11,OLD_E!$B$10:$K$23,7,FALSE)</f>
        <v>0.8364733742575403</v>
      </c>
      <c r="I11" s="16">
        <f>English!I11-VLOOKUP($B11,OLD_E!$B$10:$K$23,9,FALSE)</f>
        <v>0.46638145283361965</v>
      </c>
      <c r="J11" s="16">
        <f>English!J11-VLOOKUP($B11,OLD_E!$B$10:$K$23,10,FALSE)</f>
        <v>-0.5255816447484314</v>
      </c>
      <c r="K11" s="16"/>
    </row>
    <row r="12" spans="2:11" s="6" customFormat="1" ht="10.5" customHeight="1">
      <c r="B12" s="46" t="str">
        <f>+English!B12</f>
        <v>Extra-EU (28) Exports </v>
      </c>
      <c r="C12" s="13" t="e">
        <f>(English!C12-VLOOKUP($B12,OLD_E!$B$10:$K$21,2,FALSE))/VLOOKUP($B12,OLD_E!$B$10:$K$21,2,FALSE)*100-English!K12</f>
        <v>#VALUE!</v>
      </c>
      <c r="D12" s="15" t="e">
        <f>English!D12-VLOOKUP($B12,OLD_E!$B$10:$K$23,3,FALSE)</f>
        <v>#VALUE!</v>
      </c>
      <c r="E12" s="15" t="e">
        <f>English!E12-VLOOKUP($B12,OLD_E!$B$10:$K$23,4,FALSE)</f>
        <v>#VALUE!</v>
      </c>
      <c r="F12" s="15" t="e">
        <f>English!F12-VLOOKUP($B12,OLD_E!$B$10:$K$23,5,FALSE)</f>
        <v>#VALUE!</v>
      </c>
      <c r="G12" s="15"/>
      <c r="H12" s="16" t="e">
        <f>English!H12-VLOOKUP($B12,OLD_E!$B$10:$K$23,7,FALSE)</f>
        <v>#VALUE!</v>
      </c>
      <c r="I12" s="16" t="e">
        <f>English!I12-VLOOKUP($B12,OLD_E!$B$10:$K$23,9,FALSE)</f>
        <v>#VALUE!</v>
      </c>
      <c r="J12" s="16" t="e">
        <f>English!J12-VLOOKUP($B12,OLD_E!$B$10:$K$23,10,FALSE)</f>
        <v>#VALUE!</v>
      </c>
      <c r="K12" s="16"/>
    </row>
    <row r="13" spans="2:11" s="6" customFormat="1" ht="10.5" customHeight="1">
      <c r="B13" s="11" t="str">
        <f>+English!B13</f>
        <v>Bangladesh (2)</v>
      </c>
      <c r="C13" s="13">
        <f>(English!C13-VLOOKUP($B13,OLD_E!$B$10:$K$21,2,FALSE))/VLOOKUP($B13,OLD_E!$B$10:$K$21,2,FALSE)*100-English!K13</f>
        <v>-0.46814995657678793</v>
      </c>
      <c r="D13" s="15">
        <f>English!D13-VLOOKUP($B13,OLD_E!$B$10:$K$23,3,FALSE)</f>
        <v>0.00019502768255152958</v>
      </c>
      <c r="E13" s="15">
        <f>English!E13-VLOOKUP($B13,OLD_E!$B$10:$K$23,4,FALSE)</f>
        <v>-0.0013423257404707734</v>
      </c>
      <c r="F13" s="15">
        <f>English!F13-VLOOKUP($B13,OLD_E!$B$10:$K$23,5,FALSE)</f>
        <v>-0.0087215921044832</v>
      </c>
      <c r="G13" s="15"/>
      <c r="H13" s="16">
        <f>English!H13-VLOOKUP($B13,OLD_E!$B$10:$K$23,7,FALSE)</f>
        <v>0.0502931879497126</v>
      </c>
      <c r="I13" s="16">
        <f>English!I13-VLOOKUP($B13,OLD_E!$B$10:$K$23,9,FALSE)</f>
        <v>0</v>
      </c>
      <c r="J13" s="16">
        <f>English!J13-VLOOKUP($B13,OLD_E!$B$10:$K$23,10,FALSE)</f>
        <v>-0.4312736581079779</v>
      </c>
      <c r="K13" s="16"/>
    </row>
    <row r="14" spans="2:11" s="6" customFormat="1" ht="10.5" customHeight="1">
      <c r="B14" s="11" t="str">
        <f>+English!B14</f>
        <v>Viet Nam (2)</v>
      </c>
      <c r="C14" s="13">
        <f>(English!C14-VLOOKUP($B14,OLD_E!$B$10:$K$21,2,FALSE))/VLOOKUP($B14,OLD_E!$B$10:$K$21,2,FALSE)*100-English!K14</f>
        <v>4.386535211252134</v>
      </c>
      <c r="D14" s="15">
        <f>English!D14-VLOOKUP($B14,OLD_E!$B$10:$K$23,3,FALSE)</f>
        <v>7.010258251038959E-05</v>
      </c>
      <c r="E14" s="15">
        <f>English!E14-VLOOKUP($B14,OLD_E!$B$10:$K$23,4,FALSE)</f>
        <v>-0.0009119097514400654</v>
      </c>
      <c r="F14" s="15">
        <f>English!F14-VLOOKUP($B14,OLD_E!$B$10:$K$23,5,FALSE)</f>
        <v>-0.0060999688840999156</v>
      </c>
      <c r="G14" s="15"/>
      <c r="H14" s="16">
        <f>English!H14-VLOOKUP($B14,OLD_E!$B$10:$K$23,7,FALSE)</f>
        <v>0.408060420460421</v>
      </c>
      <c r="I14" s="16">
        <f>English!I14-VLOOKUP($B14,OLD_E!$B$10:$K$23,9,FALSE)</f>
        <v>-6.717697537212186</v>
      </c>
      <c r="J14" s="16">
        <f>English!J14-VLOOKUP($B14,OLD_E!$B$10:$K$23,10,FALSE)</f>
        <v>11.501065821287627</v>
      </c>
      <c r="K14" s="16"/>
    </row>
    <row r="15" spans="2:11" s="6" customFormat="1" ht="10.5" customHeight="1">
      <c r="B15" s="11" t="str">
        <f>+English!B15</f>
        <v>India </v>
      </c>
      <c r="C15" s="13">
        <f>(English!C15-VLOOKUP($B15,OLD_E!$B$10:$K$21,2,FALSE))/VLOOKUP($B15,OLD_E!$B$10:$K$21,2,FALSE)*100-English!K15</f>
        <v>1.0220065680576003</v>
      </c>
      <c r="D15" s="15">
        <f>English!D15-VLOOKUP($B15,OLD_E!$B$10:$K$23,3,FALSE)</f>
        <v>0.0002295890331640571</v>
      </c>
      <c r="E15" s="15">
        <f>English!E15-VLOOKUP($B15,OLD_E!$B$10:$K$23,4,FALSE)</f>
        <v>-0.0017025745875742793</v>
      </c>
      <c r="F15" s="15">
        <f>English!F15-VLOOKUP($B15,OLD_E!$B$10:$K$23,5,FALSE)</f>
        <v>-0.0065929970217424305</v>
      </c>
      <c r="G15" s="15"/>
      <c r="H15" s="16">
        <f>English!H15-VLOOKUP($B15,OLD_E!$B$10:$K$23,7,FALSE)</f>
        <v>-2.2972190900349965</v>
      </c>
      <c r="I15" s="16">
        <f>English!I15-VLOOKUP($B15,OLD_E!$B$10:$K$23,9,FALSE)</f>
        <v>0.5841467893218044</v>
      </c>
      <c r="J15" s="16">
        <f>English!J15-VLOOKUP($B15,OLD_E!$B$10:$K$23,10,FALSE)</f>
        <v>-0.11162411450171827</v>
      </c>
      <c r="K15" s="16"/>
    </row>
    <row r="16" spans="2:11" s="6" customFormat="1" ht="10.5" customHeight="1">
      <c r="B16" s="11" t="str">
        <f>+English!B16</f>
        <v>Turkey </v>
      </c>
      <c r="C16" s="13">
        <f>(English!C16-VLOOKUP($B16,OLD_E!$B$10:$K$21,2,FALSE))/VLOOKUP($B16,OLD_E!$B$10:$K$21,2,FALSE)*100-English!K16</f>
        <v>0</v>
      </c>
      <c r="D16" s="15">
        <f>English!D16-VLOOKUP($B16,OLD_E!$B$10:$K$23,3,FALSE)</f>
        <v>0.00025147572617711944</v>
      </c>
      <c r="E16" s="15">
        <f>English!E16-VLOOKUP($B16,OLD_E!$B$10:$K$23,4,FALSE)</f>
        <v>-0.002305398327551167</v>
      </c>
      <c r="F16" s="15">
        <f>English!F16-VLOOKUP($B16,OLD_E!$B$10:$K$23,5,FALSE)</f>
        <v>-0.007491830966948498</v>
      </c>
      <c r="G16" s="15"/>
      <c r="H16" s="16">
        <f>English!H16-VLOOKUP($B16,OLD_E!$B$10:$K$23,7,FALSE)</f>
        <v>0.16415853993811957</v>
      </c>
      <c r="I16" s="16">
        <f>English!I16-VLOOKUP($B16,OLD_E!$B$10:$K$23,9,FALSE)</f>
        <v>0</v>
      </c>
      <c r="J16" s="16">
        <f>English!J16-VLOOKUP($B16,OLD_E!$B$10:$K$23,10,FALSE)</f>
        <v>0</v>
      </c>
      <c r="K16" s="16"/>
    </row>
    <row r="17" spans="2:11" s="6" customFormat="1" ht="10.5" customHeight="1">
      <c r="B17" s="45" t="str">
        <f>+English!B17</f>
        <v>Hong Kong, China </v>
      </c>
      <c r="C17" s="13">
        <f>(English!C17-VLOOKUP($B17,OLD_E!$B$10:$K$21,2,FALSE))/VLOOKUP($B17,OLD_E!$B$10:$K$21,2,FALSE)*100-English!K17</f>
        <v>0</v>
      </c>
      <c r="D17" s="15">
        <f>English!D17-VLOOKUP($B17,OLD_E!$B$10:$K$23,3,FALSE)</f>
        <v>0</v>
      </c>
      <c r="E17" s="15">
        <f>English!E17-VLOOKUP($B17,OLD_E!$B$10:$K$23,4,FALSE)</f>
        <v>0</v>
      </c>
      <c r="F17" s="15">
        <f>English!F17-VLOOKUP($B17,OLD_E!$B$10:$K$23,5,FALSE)</f>
        <v>0</v>
      </c>
      <c r="G17" s="15"/>
      <c r="H17" s="16">
        <f>English!H17-VLOOKUP($B17,OLD_E!$B$10:$K$23,7,FALSE)</f>
        <v>0.3246393049481604</v>
      </c>
      <c r="I17" s="16">
        <f>English!I17-VLOOKUP($B17,OLD_E!$B$10:$K$23,9,FALSE)</f>
        <v>0</v>
      </c>
      <c r="J17" s="16">
        <f>English!J17-VLOOKUP($B17,OLD_E!$B$10:$K$23,10,FALSE)</f>
        <v>0</v>
      </c>
      <c r="K17" s="16"/>
    </row>
    <row r="18" spans="2:11" s="6" customFormat="1" ht="10.5" customHeight="1">
      <c r="B18" s="45" t="str">
        <f>+English!B18</f>
        <v>     Domestic exports </v>
      </c>
      <c r="C18" s="13" t="e">
        <f>(English!C18-VLOOKUP($B18,OLD_E!$B$10:$K$21,2,FALSE))/VLOOKUP($B18,OLD_E!$B$10:$K$21,2,FALSE)*100-English!K18</f>
        <v>#VALUE!</v>
      </c>
      <c r="D18" s="15" t="e">
        <f>English!D18-VLOOKUP($B18,OLD_E!$B$10:$K$23,3,FALSE)</f>
        <v>#VALUE!</v>
      </c>
      <c r="E18" s="15" t="e">
        <f>English!E18-VLOOKUP($B18,OLD_E!$B$10:$K$23,4,FALSE)</f>
        <v>#VALUE!</v>
      </c>
      <c r="F18" s="15" t="e">
        <f>English!F18-VLOOKUP($B18,OLD_E!$B$10:$K$23,5,FALSE)</f>
        <v>#VALUE!</v>
      </c>
      <c r="G18" s="15"/>
      <c r="H18" s="16" t="e">
        <f>English!H18-VLOOKUP($B18,OLD_E!$B$10:$K$23,7,FALSE)</f>
        <v>#VALUE!</v>
      </c>
      <c r="I18" s="16" t="e">
        <f>English!I18-VLOOKUP($B18,OLD_E!$B$10:$K$23,9,FALSE)</f>
        <v>#VALUE!</v>
      </c>
      <c r="J18" s="16" t="e">
        <f>English!J18-VLOOKUP($B18,OLD_E!$B$10:$K$23,10,FALSE)</f>
        <v>#VALUE!</v>
      </c>
      <c r="K18" s="16"/>
    </row>
    <row r="19" spans="2:11" s="6" customFormat="1" ht="10.5" customHeight="1">
      <c r="B19" s="11" t="str">
        <f>+English!B19</f>
        <v>     Re-exports </v>
      </c>
      <c r="C19" s="13" t="e">
        <f>(English!C19-VLOOKUP($B19,OLD_E!$B$10:$K$21,2,FALSE))/VLOOKUP($B19,OLD_E!$B$10:$K$21,2,FALSE)*100-English!K19</f>
        <v>#VALUE!</v>
      </c>
      <c r="D19" s="15" t="e">
        <f>English!D19-VLOOKUP($B19,OLD_E!$B$10:$K$23,3,FALSE)</f>
        <v>#VALUE!</v>
      </c>
      <c r="E19" s="15" t="e">
        <f>English!E19-VLOOKUP($B19,OLD_E!$B$10:$K$23,4,FALSE)</f>
        <v>#VALUE!</v>
      </c>
      <c r="F19" s="15" t="e">
        <f>English!F19-VLOOKUP($B19,OLD_E!$B$10:$K$23,5,FALSE)</f>
        <v>#VALUE!</v>
      </c>
      <c r="G19" s="15"/>
      <c r="H19" s="16" t="e">
        <f>English!H19-VLOOKUP($B19,OLD_E!$B$10:$K$23,7,FALSE)</f>
        <v>#VALUE!</v>
      </c>
      <c r="I19" s="16" t="e">
        <f>English!I19-VLOOKUP($B19,OLD_E!$B$10:$K$23,9,FALSE)</f>
        <v>#VALUE!</v>
      </c>
      <c r="J19" s="16" t="e">
        <f>English!J19-VLOOKUP($B19,OLD_E!$B$10:$K$23,10,FALSE)</f>
        <v>#VALUE!</v>
      </c>
      <c r="K19" s="16"/>
    </row>
    <row r="20" spans="2:11" s="6" customFormat="1" ht="10.5" customHeight="1">
      <c r="B20" s="11" t="str">
        <f>+English!B20</f>
        <v>Indonesia </v>
      </c>
      <c r="C20" s="13">
        <f>(English!C20-VLOOKUP($B20,OLD_E!$B$10:$K$21,2,FALSE))/VLOOKUP($B20,OLD_E!$B$10:$K$21,2,FALSE)*100-English!K20</f>
        <v>-2.5805854377836113E-06</v>
      </c>
      <c r="D20" s="15">
        <f>English!D20-VLOOKUP($B20,OLD_E!$B$10:$K$23,3,FALSE)</f>
        <v>0.0001822253994339107</v>
      </c>
      <c r="E20" s="15">
        <f>English!E20-VLOOKUP($B20,OLD_E!$B$10:$K$23,4,FALSE)</f>
        <v>-0.0009661235308928706</v>
      </c>
      <c r="F20" s="15">
        <f>English!F20-VLOOKUP($B20,OLD_E!$B$10:$K$23,5,FALSE)</f>
        <v>-0.004004162808531664</v>
      </c>
      <c r="G20" s="15"/>
      <c r="H20" s="16">
        <f>English!H20-VLOOKUP($B20,OLD_E!$B$10:$K$23,7,FALSE)</f>
        <v>0.7321039936121432</v>
      </c>
      <c r="I20" s="16">
        <f>English!I20-VLOOKUP($B20,OLD_E!$B$10:$K$23,9,FALSE)</f>
        <v>0</v>
      </c>
      <c r="J20" s="16">
        <f>English!J20-VLOOKUP($B20,OLD_E!$B$10:$K$23,10,FALSE)</f>
        <v>-2.609035432143969E-06</v>
      </c>
      <c r="K20" s="16"/>
    </row>
    <row r="21" spans="2:11" s="6" customFormat="1" ht="10.5" customHeight="1">
      <c r="B21" s="11" t="str">
        <f>+English!B21</f>
        <v>Cambodia (2)</v>
      </c>
      <c r="C21" s="13">
        <f>(English!C21-VLOOKUP($B21,OLD_E!$B$10:$K$21,2,FALSE))/VLOOKUP($B21,OLD_E!$B$10:$K$21,2,FALSE)*100-English!K21</f>
        <v>0</v>
      </c>
      <c r="D21" s="15">
        <f>English!D21-VLOOKUP($B21,OLD_E!$B$10:$K$23,3,FALSE)</f>
        <v>3.733594722848954E-05</v>
      </c>
      <c r="E21" s="15">
        <f>English!E21-VLOOKUP($B21,OLD_E!$B$10:$K$23,4,FALSE)</f>
        <v>-0.0004305887489652882</v>
      </c>
      <c r="F21" s="15">
        <f>English!F21-VLOOKUP($B21,OLD_E!$B$10:$K$23,5,FALSE)</f>
        <v>-0.0017854958626123407</v>
      </c>
      <c r="G21" s="15"/>
      <c r="H21" s="16">
        <f>English!H21-VLOOKUP($B21,OLD_E!$B$10:$K$23,7,FALSE)</f>
        <v>0.11481737783836188</v>
      </c>
      <c r="I21" s="16">
        <f>English!I21-VLOOKUP($B21,OLD_E!$B$10:$K$23,9,FALSE)</f>
        <v>0</v>
      </c>
      <c r="J21" s="16">
        <f>English!J21-VLOOKUP($B21,OLD_E!$B$10:$K$23,10,FALSE)</f>
        <v>0</v>
      </c>
      <c r="K21" s="16"/>
    </row>
    <row r="22" spans="2:11" s="6" customFormat="1" ht="10.5" customHeight="1">
      <c r="B22" s="11" t="str">
        <f>+English!B22</f>
        <v>United States of America </v>
      </c>
      <c r="C22" s="13" t="e">
        <f>(English!C22-VLOOKUP($B22,OLD_E!$B$10:$K$21,2,FALSE))/VLOOKUP($B22,OLD_E!$B$10:$K$21,2,FALSE)*100-English!K22</f>
        <v>#VALUE!</v>
      </c>
      <c r="D22" s="15">
        <f>English!D22-VLOOKUP($B22,OLD_E!$B$10:$K$23,3,FALSE)</f>
        <v>0.00033213628649342297</v>
      </c>
      <c r="E22" s="15">
        <f>English!E22-VLOOKUP($B22,OLD_E!$B$10:$K$23,4,FALSE)</f>
        <v>-0.0009753039333446623</v>
      </c>
      <c r="F22" s="15">
        <f>English!F22-VLOOKUP($B22,OLD_E!$B$10:$K$23,5,FALSE)</f>
        <v>-0.002754780283426239</v>
      </c>
      <c r="G22" s="15"/>
      <c r="H22" s="16">
        <f>English!H22-VLOOKUP($B22,OLD_E!$B$10:$K$23,7,FALSE)</f>
        <v>0.37676107597670594</v>
      </c>
      <c r="I22" s="16">
        <f>English!I22-VLOOKUP($B22,OLD_E!$B$10:$K$23,9,FALSE)</f>
        <v>1.0940278998991753</v>
      </c>
      <c r="J22" s="16">
        <f>English!J22-VLOOKUP($B22,OLD_E!$B$10:$K$23,10,FALSE)</f>
        <v>-0.2769250078108243</v>
      </c>
      <c r="K22" s="16"/>
    </row>
    <row r="23" spans="2:11" s="6" customFormat="1" ht="12" customHeight="1">
      <c r="B23" s="30" t="str">
        <f>+English!B23</f>
        <v>Above 10 </v>
      </c>
      <c r="C23" s="13" t="e">
        <f>(English!C23-VLOOKUP($B23,OLD_E!$B$10:$K$21,2,FALSE))/VLOOKUP($B23,OLD_E!$B$10:$K$21,2,FALSE)*100-English!K23</f>
        <v>#VALUE!</v>
      </c>
      <c r="D23" s="17">
        <f>English!D23-VLOOKUP($B23,OLD_E!$B$10:$K$23,3,FALSE)</f>
        <v>0.005251587628507082</v>
      </c>
      <c r="E23" s="17">
        <f>English!E23-VLOOKUP($B23,OLD_E!$B$10:$K$23,4,FALSE)</f>
        <v>-0.0412985358266269</v>
      </c>
      <c r="F23" s="17">
        <f>English!F23-VLOOKUP($B23,OLD_E!$B$10:$K$23,5,FALSE)</f>
        <v>-0.17303660379988628</v>
      </c>
      <c r="G23" s="17"/>
      <c r="H23" s="18">
        <f>English!H23-VLOOKUP($B23,OLD_E!$B$10:$K$23,7,FALSE)</f>
        <v>0</v>
      </c>
      <c r="I23" s="18">
        <f>English!I23-VLOOKUP($B23,OLD_E!$B$10:$K$23,9,FALSE)</f>
        <v>0</v>
      </c>
      <c r="J23" s="18">
        <f>English!J23-VLOOKUP($B23,OLD_E!$B$10:$K$23,10,FALSE)</f>
        <v>0</v>
      </c>
      <c r="K23" s="18"/>
    </row>
    <row r="24" spans="2:14" s="6" customFormat="1" ht="12" customHeight="1">
      <c r="B24" s="40" t="str">
        <f>+English!B24</f>
        <v>Importers                                                                                                                                                                                                                                       </v>
      </c>
      <c r="C24" s="47"/>
      <c r="D24" s="42"/>
      <c r="E24" s="42"/>
      <c r="F24" s="42"/>
      <c r="G24" s="42"/>
      <c r="H24" s="43"/>
      <c r="I24" s="43"/>
      <c r="J24" s="43"/>
      <c r="K24" s="43"/>
      <c r="N24" s="29"/>
    </row>
    <row r="25" spans="2:11" s="6" customFormat="1" ht="10.5" customHeight="1">
      <c r="B25" s="11" t="str">
        <f>+English!B25</f>
        <v>European Union (28) </v>
      </c>
      <c r="C25" s="13">
        <f>(English!C25-VLOOKUP($B25,OLD_E!$B$23:$K$35,2,FALSE))/VLOOKUP($B25,OLD_E!$B$23:$K$35,2,FALSE)*100-English!K25</f>
        <v>6.188018442277248</v>
      </c>
      <c r="D25" s="12">
        <f>English!D25-VLOOKUP($B25,OLD_E!$B$25:$K$37,3,FALSE)</f>
        <v>0.006631897089903305</v>
      </c>
      <c r="E25" s="12">
        <f>English!E25-VLOOKUP($B25,OLD_E!$B$25:$K$37,4,FALSE)</f>
        <v>0.003207934871653606</v>
      </c>
      <c r="F25" s="12">
        <f>English!F25-VLOOKUP($B25,OLD_E!$B$25:$K$37,5,FALSE)</f>
        <v>-0.08521895280645708</v>
      </c>
      <c r="G25" s="12"/>
      <c r="H25" s="13">
        <f>English!H25-VLOOKUP($B25,OLD_E!$B$25:$K$37,7,FALSE)</f>
        <v>0.8987614674338618</v>
      </c>
      <c r="I25" s="13">
        <f>English!I25-VLOOKUP($B25,OLD_E!$B$25:$K$37,9,FALSE)</f>
        <v>0.054384971082566125</v>
      </c>
      <c r="J25" s="13">
        <f>English!J25-VLOOKUP($B25,OLD_E!$B$25:$K$37,10,FALSE)</f>
        <v>5.668796865873138</v>
      </c>
      <c r="K25" s="13"/>
    </row>
    <row r="26" spans="2:11" s="6" customFormat="1" ht="10.5" customHeight="1">
      <c r="B26" s="46" t="str">
        <f>+English!B26</f>
        <v>Extra-EU (28) Imports </v>
      </c>
      <c r="C26" s="13" t="e">
        <f>(English!C26-VLOOKUP($B26,OLD_E!$B$23:$K$35,2,FALSE))/VLOOKUP($B26,OLD_E!$B$23:$K$35,2,FALSE)*100-English!K26</f>
        <v>#VALUE!</v>
      </c>
      <c r="D26" s="15" t="e">
        <f>English!D26-VLOOKUP($B26,OLD_E!$B$25:$K$37,3,FALSE)</f>
        <v>#VALUE!</v>
      </c>
      <c r="E26" s="15" t="e">
        <f>English!E26-VLOOKUP($B26,OLD_E!$B$25:$K$37,4,FALSE)</f>
        <v>#VALUE!</v>
      </c>
      <c r="F26" s="15" t="e">
        <f>English!F26-VLOOKUP($B26,OLD_E!$B$25:$K$37,5,FALSE)</f>
        <v>#VALUE!</v>
      </c>
      <c r="G26" s="15"/>
      <c r="H26" s="16" t="e">
        <f>English!H26-VLOOKUP($B26,OLD_E!$B$25:$K$37,7,FALSE)</f>
        <v>#VALUE!</v>
      </c>
      <c r="I26" s="16" t="e">
        <f>English!I26-VLOOKUP($B26,OLD_E!$B$25:$K$37,9,FALSE)</f>
        <v>#VALUE!</v>
      </c>
      <c r="J26" s="16" t="e">
        <f>English!J26-VLOOKUP($B26,OLD_E!$B$25:$K$37,10,FALSE)</f>
        <v>#VALUE!</v>
      </c>
      <c r="K26" s="16"/>
    </row>
    <row r="27" spans="2:11" s="6" customFormat="1" ht="10.5" customHeight="1">
      <c r="B27" s="11" t="str">
        <f>+English!B27</f>
        <v>United States of America </v>
      </c>
      <c r="C27" s="13">
        <f>(English!C27-VLOOKUP($B27,OLD_E!$B$23:$K$35,2,FALSE))/VLOOKUP($B27,OLD_E!$B$23:$K$35,2,FALSE)*100-English!K27</f>
        <v>3.473376872679661</v>
      </c>
      <c r="D27" s="15">
        <f>English!D27-VLOOKUP($B27,OLD_E!$B$25:$K$37,3,FALSE)</f>
        <v>0.005333119074315107</v>
      </c>
      <c r="E27" s="15">
        <f>English!E27-VLOOKUP($B27,OLD_E!$B$25:$K$37,4,FALSE)</f>
        <v>0.0019436342834779907</v>
      </c>
      <c r="F27" s="15">
        <f>English!F27-VLOOKUP($B27,OLD_E!$B$25:$K$37,5,FALSE)</f>
        <v>-0.041688668107919824</v>
      </c>
      <c r="G27" s="15"/>
      <c r="H27" s="16">
        <f>English!H27-VLOOKUP($B27,OLD_E!$B$25:$K$37,7,FALSE)</f>
        <v>0.38878901139651756</v>
      </c>
      <c r="I27" s="16">
        <f>English!I27-VLOOKUP($B27,OLD_E!$B$25:$K$37,9,FALSE)</f>
        <v>-0.014519137821300987</v>
      </c>
      <c r="J27" s="16">
        <f>English!J27-VLOOKUP($B27,OLD_E!$B$25:$K$37,10,FALSE)</f>
        <v>3.296577444999471</v>
      </c>
      <c r="K27" s="16"/>
    </row>
    <row r="28" spans="2:11" s="6" customFormat="1" ht="10.5" customHeight="1">
      <c r="B28" s="11" t="str">
        <f>+English!B28</f>
        <v>Japan </v>
      </c>
      <c r="C28" s="13">
        <f>(English!C28-VLOOKUP($B28,OLD_E!$B$23:$K$35,2,FALSE))/VLOOKUP($B28,OLD_E!$B$23:$K$35,2,FALSE)*100-English!K28</f>
        <v>0.014454896031704578</v>
      </c>
      <c r="D28" s="15">
        <f>English!D28-VLOOKUP($B28,OLD_E!$B$25:$K$37,3,FALSE)</f>
        <v>0.00156580799683681</v>
      </c>
      <c r="E28" s="15">
        <f>English!E28-VLOOKUP($B28,OLD_E!$B$25:$K$37,4,FALSE)</f>
        <v>0.0005471114001753818</v>
      </c>
      <c r="F28" s="15">
        <f>English!F28-VLOOKUP($B28,OLD_E!$B$25:$K$37,5,FALSE)</f>
        <v>-0.013672820479023073</v>
      </c>
      <c r="G28" s="15"/>
      <c r="H28" s="16">
        <f>English!H28-VLOOKUP($B28,OLD_E!$B$25:$K$37,7,FALSE)</f>
        <v>0.8726791598169692</v>
      </c>
      <c r="I28" s="16">
        <f>English!I28-VLOOKUP($B28,OLD_E!$B$25:$K$37,9,FALSE)</f>
        <v>0.01773622687059051</v>
      </c>
      <c r="J28" s="16">
        <f>English!J28-VLOOKUP($B28,OLD_E!$B$25:$K$37,10,FALSE)</f>
        <v>-0.004794633044014063</v>
      </c>
      <c r="K28" s="16"/>
    </row>
    <row r="29" spans="2:11" s="6" customFormat="1" ht="10.5" customHeight="1">
      <c r="B29" s="11" t="str">
        <f>+English!B29</f>
        <v>Hong Kong, China </v>
      </c>
      <c r="C29" s="13">
        <f>(English!C29-VLOOKUP($B29,OLD_E!$B$23:$K$35,2,FALSE))/VLOOKUP($B29,OLD_E!$B$23:$K$35,2,FALSE)*100-English!K29</f>
        <v>1.865174681370263E-14</v>
      </c>
      <c r="D29" s="15">
        <f>English!D29-VLOOKUP($B29,OLD_E!$B$25:$K$37,3,FALSE)</f>
        <v>0</v>
      </c>
      <c r="E29" s="15">
        <f>English!E29-VLOOKUP($B29,OLD_E!$B$25:$K$37,4,FALSE)</f>
        <v>0</v>
      </c>
      <c r="F29" s="15">
        <f>English!F29-VLOOKUP($B29,OLD_E!$B$25:$K$37,5,FALSE)</f>
        <v>0</v>
      </c>
      <c r="G29" s="15"/>
      <c r="H29" s="16">
        <f>English!H29-VLOOKUP($B29,OLD_E!$B$25:$K$37,7,FALSE)</f>
        <v>0.7399360405119237</v>
      </c>
      <c r="I29" s="16">
        <f>English!I29-VLOOKUP($B29,OLD_E!$B$25:$K$37,9,FALSE)</f>
        <v>-0.0034374338186200504</v>
      </c>
      <c r="J29" s="16">
        <f>English!J29-VLOOKUP($B29,OLD_E!$B$25:$K$37,10,FALSE)</f>
        <v>7.1137868928872194E-09</v>
      </c>
      <c r="K29" s="16"/>
    </row>
    <row r="30" spans="2:11" s="6" customFormat="1" ht="10.5" customHeight="1">
      <c r="B30" s="45" t="str">
        <f>+English!B30</f>
        <v>     Retained imports </v>
      </c>
      <c r="C30" s="13" t="e">
        <f>(English!C30-VLOOKUP($B30,OLD_E!$B$23:$K$35,2,FALSE))/VLOOKUP($B30,OLD_E!$B$23:$K$35,2,FALSE)*100-English!K30</f>
        <v>#VALUE!</v>
      </c>
      <c r="D30" s="15" t="e">
        <f>English!D30-VLOOKUP($B30,OLD_E!$B$25:$K$37,3,FALSE)</f>
        <v>#VALUE!</v>
      </c>
      <c r="E30" s="15" t="e">
        <f>English!E30-VLOOKUP($B30,OLD_E!$B$25:$K$37,4,FALSE)</f>
        <v>#VALUE!</v>
      </c>
      <c r="F30" s="15" t="e">
        <f>English!F30-VLOOKUP($B30,OLD_E!$B$25:$K$37,5,FALSE)</f>
        <v>#VALUE!</v>
      </c>
      <c r="G30" s="15"/>
      <c r="H30" s="16" t="e">
        <f>English!H30-VLOOKUP($B30,OLD_E!$B$25:$K$37,7,FALSE)</f>
        <v>#VALUE!</v>
      </c>
      <c r="I30" s="16" t="e">
        <f>English!I30-VLOOKUP($B30,OLD_E!$B$25:$K$37,9,FALSE)</f>
        <v>#VALUE!</v>
      </c>
      <c r="J30" s="16" t="e">
        <f>English!J30-VLOOKUP($B30,OLD_E!$B$25:$K$37,10,FALSE)</f>
        <v>#VALUE!</v>
      </c>
      <c r="K30" s="16"/>
    </row>
    <row r="31" spans="2:11" s="6" customFormat="1" ht="10.5" customHeight="1">
      <c r="B31" s="11" t="str">
        <f>+English!B31</f>
        <v>Korea, Republic of </v>
      </c>
      <c r="C31" s="13">
        <f>(English!C31-VLOOKUP($B31,OLD_E!$B$23:$K$35,2,FALSE))/VLOOKUP($B31,OLD_E!$B$23:$K$35,2,FALSE)*100-English!K31</f>
        <v>0</v>
      </c>
      <c r="D31" s="15">
        <f>English!D31-VLOOKUP($B31,OLD_E!$B$25:$K$37,3,FALSE)</f>
        <v>0.0001038356988770639</v>
      </c>
      <c r="E31" s="15">
        <f>English!E31-VLOOKUP($B31,OLD_E!$B$25:$K$37,4,FALSE)</f>
        <v>7.071547101666908E-05</v>
      </c>
      <c r="F31" s="15">
        <f>English!F31-VLOOKUP($B31,OLD_E!$B$25:$K$37,5,FALSE)</f>
        <v>-0.0022602554666770747</v>
      </c>
      <c r="G31" s="15"/>
      <c r="H31" s="16">
        <f>English!H31-VLOOKUP($B31,OLD_E!$B$25:$K$37,7,FALSE)</f>
        <v>0.5760699064583772</v>
      </c>
      <c r="I31" s="16">
        <f>English!I31-VLOOKUP($B31,OLD_E!$B$25:$K$37,9,FALSE)</f>
        <v>0</v>
      </c>
      <c r="J31" s="16">
        <f>English!J31-VLOOKUP($B31,OLD_E!$B$25:$K$37,10,FALSE)</f>
        <v>0</v>
      </c>
      <c r="K31" s="16"/>
    </row>
    <row r="32" spans="2:11" s="6" customFormat="1" ht="10.5" customHeight="1">
      <c r="B32" s="11" t="str">
        <f>+English!B32</f>
        <v>Canada (3)</v>
      </c>
      <c r="C32" s="13">
        <f>(English!C32-VLOOKUP($B32,OLD_E!$B$23:$K$35,2,FALSE))/VLOOKUP($B32,OLD_E!$B$23:$K$35,2,FALSE)*100-English!K32</f>
        <v>-0.3421367482142248</v>
      </c>
      <c r="D32" s="15">
        <f>English!D32-VLOOKUP($B32,OLD_E!$B$25:$K$37,3,FALSE)</f>
        <v>0.00029324262853336336</v>
      </c>
      <c r="E32" s="15">
        <f>English!E32-VLOOKUP($B32,OLD_E!$B$25:$K$37,4,FALSE)</f>
        <v>0.0001450475359781045</v>
      </c>
      <c r="F32" s="15">
        <f>English!F32-VLOOKUP($B32,OLD_E!$B$25:$K$37,5,FALSE)</f>
        <v>-0.004229731292939576</v>
      </c>
      <c r="G32" s="15"/>
      <c r="H32" s="16">
        <f>English!H32-VLOOKUP($B32,OLD_E!$B$25:$K$37,7,FALSE)</f>
        <v>0.21611002485810715</v>
      </c>
      <c r="I32" s="16">
        <f>English!I32-VLOOKUP($B32,OLD_E!$B$25:$K$37,9,FALSE)</f>
        <v>0</v>
      </c>
      <c r="J32" s="16">
        <f>English!J32-VLOOKUP($B32,OLD_E!$B$25:$K$37,10,FALSE)</f>
        <v>-0.344606613379983</v>
      </c>
      <c r="K32" s="16"/>
    </row>
    <row r="33" spans="2:11" s="6" customFormat="1" ht="10.5" customHeight="1">
      <c r="B33" s="11" t="str">
        <f>+English!B33</f>
        <v>China (1)</v>
      </c>
      <c r="C33" s="13">
        <f>(English!C33-VLOOKUP($B33,OLD_E!$B$23:$K$35,2,FALSE))/VLOOKUP($B33,OLD_E!$B$23:$K$35,2,FALSE)*100-English!K33</f>
        <v>1.3195843423461913</v>
      </c>
      <c r="D33" s="15">
        <f>English!D33-VLOOKUP($B33,OLD_E!$B$25:$K$37,3,FALSE)</f>
        <v>9.471419035478323E-05</v>
      </c>
      <c r="E33" s="15">
        <f>English!E33-VLOOKUP($B33,OLD_E!$B$25:$K$37,4,FALSE)</f>
        <v>3.9530698611955906E-05</v>
      </c>
      <c r="F33" s="15">
        <f>English!F33-VLOOKUP($B33,OLD_E!$B$25:$K$37,5,FALSE)</f>
        <v>-0.001281284961928586</v>
      </c>
      <c r="G33" s="15"/>
      <c r="H33" s="16">
        <f>English!H33-VLOOKUP($B33,OLD_E!$B$25:$K$37,7,FALSE)</f>
        <v>-0.13750204589162607</v>
      </c>
      <c r="I33" s="16">
        <f>English!I33-VLOOKUP($B33,OLD_E!$B$25:$K$37,9,FALSE)</f>
        <v>0</v>
      </c>
      <c r="J33" s="16">
        <f>English!J33-VLOOKUP($B33,OLD_E!$B$25:$K$37,10,FALSE)</f>
        <v>1.2925794056813054</v>
      </c>
      <c r="K33" s="16"/>
    </row>
    <row r="34" spans="2:11" s="6" customFormat="1" ht="10.5" customHeight="1">
      <c r="B34" s="11" t="str">
        <f>+English!B34</f>
        <v>Russian Federation (3)</v>
      </c>
      <c r="C34" s="13">
        <f>(English!C34-VLOOKUP($B34,OLD_E!$B$23:$K$35,2,FALSE))/VLOOKUP($B34,OLD_E!$B$23:$K$35,2,FALSE)*100-English!K34</f>
        <v>4.8455323874208034E-05</v>
      </c>
      <c r="D34" s="15">
        <f>English!D34-VLOOKUP($B34,OLD_E!$B$25:$K$37,3,FALSE)</f>
        <v>1.5712060255426707E-05</v>
      </c>
      <c r="E34" s="15">
        <f>English!E34-VLOOKUP($B34,OLD_E!$B$25:$K$37,4,FALSE)</f>
        <v>2.259055845588165E-05</v>
      </c>
      <c r="F34" s="15">
        <f>English!F34-VLOOKUP($B34,OLD_E!$B$25:$K$37,5,FALSE)</f>
        <v>-0.003836558291277381</v>
      </c>
      <c r="G34" s="15"/>
      <c r="H34" s="16">
        <f>English!H34-VLOOKUP($B34,OLD_E!$B$25:$K$37,7,FALSE)</f>
        <v>0.944386286426302</v>
      </c>
      <c r="I34" s="16">
        <f>English!I34-VLOOKUP($B34,OLD_E!$B$25:$K$37,9,FALSE)</f>
        <v>0</v>
      </c>
      <c r="J34" s="16">
        <f>English!J34-VLOOKUP($B34,OLD_E!$B$25:$K$37,10,FALSE)</f>
        <v>5.686182140607343E-05</v>
      </c>
      <c r="K34" s="16"/>
    </row>
    <row r="35" spans="2:11" s="6" customFormat="1" ht="10.5" customHeight="1">
      <c r="B35" s="11" t="str">
        <f>+English!B35</f>
        <v>Switzerland </v>
      </c>
      <c r="C35" s="13">
        <f>(English!C35-VLOOKUP($B35,OLD_E!$B$23:$K$35,2,FALSE))/VLOOKUP($B35,OLD_E!$B$23:$K$35,2,FALSE)*100-English!K35</f>
        <v>-0.14777099596230947</v>
      </c>
      <c r="D35" s="15">
        <f>English!D35-VLOOKUP($B35,OLD_E!$B$25:$K$37,3,FALSE)</f>
        <v>0.00025277758032626885</v>
      </c>
      <c r="E35" s="15">
        <f>English!E35-VLOOKUP($B35,OLD_E!$B$25:$K$37,4,FALSE)</f>
        <v>0.00010804214423054681</v>
      </c>
      <c r="F35" s="15">
        <f>English!F35-VLOOKUP($B35,OLD_E!$B$25:$K$37,5,FALSE)</f>
        <v>-0.002690165552542201</v>
      </c>
      <c r="G35" s="15"/>
      <c r="H35" s="16">
        <f>English!H35-VLOOKUP($B35,OLD_E!$B$25:$K$37,7,FALSE)</f>
        <v>1.081384884888159</v>
      </c>
      <c r="I35" s="16">
        <f>English!I35-VLOOKUP($B35,OLD_E!$B$25:$K$37,9,FALSE)</f>
        <v>0</v>
      </c>
      <c r="J35" s="16">
        <f>English!J35-VLOOKUP($B35,OLD_E!$B$25:$K$37,10,FALSE)</f>
        <v>-0.1478014333819999</v>
      </c>
      <c r="K35" s="16"/>
    </row>
    <row r="36" spans="2:11" s="6" customFormat="1" ht="10.5" customHeight="1">
      <c r="B36" s="11" t="str">
        <f>+English!B36</f>
        <v>Australia (3)</v>
      </c>
      <c r="C36" s="13" t="e">
        <f>(English!C36-VLOOKUP($B36,OLD_E!$B$23:$K$35,2,FALSE))/VLOOKUP($B36,OLD_E!$B$23:$K$35,2,FALSE)*100-English!K36</f>
        <v>#VALUE!</v>
      </c>
      <c r="D36" s="15">
        <f>English!D36-VLOOKUP($B36,OLD_E!$B$25:$K$37,3,FALSE)</f>
        <v>0.00014762853732530612</v>
      </c>
      <c r="E36" s="15">
        <f>English!E36-VLOOKUP($B36,OLD_E!$B$25:$K$37,4,FALSE)</f>
        <v>7.572436205793842E-05</v>
      </c>
      <c r="F36" s="15">
        <f>English!F36-VLOOKUP($B36,OLD_E!$B$25:$K$37,5,FALSE)</f>
        <v>-0.002458409584604082</v>
      </c>
      <c r="G36" s="15"/>
      <c r="H36" s="16">
        <f>English!H36-VLOOKUP($B36,OLD_E!$B$25:$K$37,7,FALSE)</f>
        <v>0.11789157912451831</v>
      </c>
      <c r="I36" s="16">
        <f>English!I36-VLOOKUP($B36,OLD_E!$B$25:$K$37,9,FALSE)</f>
        <v>0</v>
      </c>
      <c r="J36" s="16">
        <f>English!J36-VLOOKUP($B36,OLD_E!$B$25:$K$37,10,FALSE)</f>
        <v>3.089323872864558</v>
      </c>
      <c r="K36" s="16"/>
    </row>
    <row r="37" spans="2:11" s="6" customFormat="1" ht="12" customHeight="1">
      <c r="B37" s="30" t="str">
        <f>+English!B37</f>
        <v>Above 10 </v>
      </c>
      <c r="C37" s="13">
        <f>(English!C37-VLOOKUP($B37,OLD_E!$B$23:$K$35,2,FALSE))/VLOOKUP($B37,OLD_E!$B$23:$K$35,2,FALSE)*100-English!K37</f>
        <v>-5.234985494337877</v>
      </c>
      <c r="D37" s="17">
        <f>English!D37-VLOOKUP($B37,OLD_E!$B$25:$K$37,3,FALSE)</f>
        <v>0.8646825081459326</v>
      </c>
      <c r="E37" s="17">
        <f>English!E37-VLOOKUP($B37,OLD_E!$B$25:$K$37,4,FALSE)</f>
        <v>0.006160331325645529</v>
      </c>
      <c r="F37" s="17">
        <f>English!F37-VLOOKUP($B37,OLD_E!$B$25:$K$37,5,FALSE)</f>
        <v>-0.1573368465433589</v>
      </c>
      <c r="G37" s="17"/>
      <c r="H37" s="18">
        <f>English!H37-VLOOKUP($B37,OLD_E!$B$25:$K$37,7,FALSE)</f>
        <v>0</v>
      </c>
      <c r="I37" s="18">
        <f>English!I37-VLOOKUP($B37,OLD_E!$B$25:$K$37,9,FALSE)</f>
        <v>0</v>
      </c>
      <c r="J37" s="18">
        <f>English!J37-VLOOKUP($B37,OLD_E!$B$25:$K$37,10,FALSE)</f>
        <v>0</v>
      </c>
      <c r="K37" s="18"/>
    </row>
    <row r="38" spans="2:11" s="6" customFormat="1" ht="3.7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s="6" customFormat="1" ht="12" customHeight="1">
      <c r="B39" s="21" t="str">
        <f>IF(TRIM(English!B39)=TRIM(OLD_E!B39),0,TRIM(English!B39))</f>
        <v>(1) Includes significant shipments through processing zones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2:11" s="6" customFormat="1" ht="9" customHeight="1">
      <c r="B40" s="21">
        <f>IF(TRIM(English!B40)=TRIM(OLD_E!B40),0,TRIM(English!B40))</f>
        <v>0</v>
      </c>
      <c r="C40" s="21"/>
      <c r="D40" s="21"/>
      <c r="E40" s="21"/>
      <c r="F40" s="21"/>
      <c r="G40" s="21"/>
      <c r="H40" s="21"/>
      <c r="I40" s="21"/>
      <c r="J40" s="21"/>
      <c r="K40" s="21"/>
    </row>
    <row r="41" spans="2:11" s="6" customFormat="1" ht="9" customHeight="1">
      <c r="B41" s="21">
        <f>IF(TRIM(English!B41)=TRIM(OLD_E!B41),0,TRIM(English!B41))</f>
        <v>0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11" s="6" customFormat="1" ht="3.75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="6" customFormat="1" ht="9" customHeight="1"/>
    <row r="44" s="6" customFormat="1" ht="9" customHeight="1"/>
    <row r="45" s="6" customFormat="1" ht="10.5" customHeight="1"/>
    <row r="46" s="6" customFormat="1" ht="10.5" customHeight="1"/>
    <row r="47" spans="1:13" s="6" customFormat="1" ht="10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6" customFormat="1" ht="10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spans="1:13" ht="9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9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9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9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</sheetData>
  <sheetProtection/>
  <mergeCells count="5">
    <mergeCell ref="B2:K2"/>
    <mergeCell ref="B3:K3"/>
    <mergeCell ref="C4:C5"/>
    <mergeCell ref="D4:G5"/>
    <mergeCell ref="H4:K5"/>
  </mergeCells>
  <conditionalFormatting sqref="F11:G11 D24:E24">
    <cfRule type="cellIs" priority="12" dxfId="126" operator="lessThan" stopIfTrue="1">
      <formula>0</formula>
    </cfRule>
    <cfRule type="cellIs" priority="13" dxfId="126" operator="greaterThan" stopIfTrue="1">
      <formula>100</formula>
    </cfRule>
  </conditionalFormatting>
  <conditionalFormatting sqref="F11:K11 I23:K23 I26:K26 F35:K35 F37:K37">
    <cfRule type="cellIs" priority="11" dxfId="127" operator="equal" stopIfTrue="1">
      <formula>"""-"""</formula>
    </cfRule>
  </conditionalFormatting>
  <conditionalFormatting sqref="F10:G10">
    <cfRule type="cellIs" priority="9" dxfId="126" operator="lessThan" stopIfTrue="1">
      <formula>0</formula>
    </cfRule>
    <cfRule type="cellIs" priority="10" dxfId="126" operator="greaterThan" stopIfTrue="1">
      <formula>100</formula>
    </cfRule>
  </conditionalFormatting>
  <conditionalFormatting sqref="F12:G13">
    <cfRule type="cellIs" priority="7" dxfId="126" operator="lessThan" stopIfTrue="1">
      <formula>0</formula>
    </cfRule>
    <cfRule type="cellIs" priority="8" dxfId="126" operator="greaterThan" stopIfTrue="1">
      <formula>100</formula>
    </cfRule>
  </conditionalFormatting>
  <conditionalFormatting sqref="F35:G35">
    <cfRule type="cellIs" priority="5" dxfId="126" operator="lessThan" stopIfTrue="1">
      <formula>0</formula>
    </cfRule>
    <cfRule type="cellIs" priority="6" dxfId="126" operator="greaterThan" stopIfTrue="1">
      <formula>100</formula>
    </cfRule>
  </conditionalFormatting>
  <conditionalFormatting sqref="F36:G36">
    <cfRule type="cellIs" priority="3" dxfId="126" operator="lessThan" stopIfTrue="1">
      <formula>0</formula>
    </cfRule>
    <cfRule type="cellIs" priority="4" dxfId="126" operator="greaterThan" stopIfTrue="1">
      <formula>100</formula>
    </cfRule>
  </conditionalFormatting>
  <conditionalFormatting sqref="F37:G37">
    <cfRule type="cellIs" priority="1" dxfId="126" operator="lessThan" stopIfTrue="1">
      <formula>0</formula>
    </cfRule>
    <cfRule type="cellIs" priority="2" dxfId="126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 transitionEvaluation="1"/>
  <dimension ref="A1:N45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6.28125" style="6" customWidth="1"/>
    <col min="3" max="3" width="6.7109375" style="6" customWidth="1"/>
    <col min="4" max="11" width="6.421875" style="6" customWidth="1"/>
    <col min="12" max="12" width="1.7109375" style="6" customWidth="1"/>
    <col min="13" max="16384" width="6.7109375" style="6" customWidth="1"/>
  </cols>
  <sheetData>
    <row r="1" spans="1:13" s="35" customFormat="1" ht="15" customHeight="1">
      <c r="A1" s="31"/>
      <c r="B1" s="32" t="s">
        <v>51</v>
      </c>
      <c r="C1" s="33"/>
      <c r="D1" s="33"/>
      <c r="E1" s="33"/>
      <c r="F1" s="33"/>
      <c r="G1" s="33"/>
      <c r="H1" s="33"/>
      <c r="I1" s="33"/>
      <c r="J1" s="33"/>
      <c r="K1" s="33"/>
      <c r="L1" s="31"/>
      <c r="M1" s="34"/>
    </row>
    <row r="2" spans="1:13" s="35" customFormat="1" ht="39" customHeight="1">
      <c r="A2" s="31"/>
      <c r="B2" s="51" t="s">
        <v>84</v>
      </c>
      <c r="C2" s="51"/>
      <c r="D2" s="51"/>
      <c r="E2" s="51"/>
      <c r="F2" s="51"/>
      <c r="G2" s="51"/>
      <c r="H2" s="51"/>
      <c r="I2" s="51"/>
      <c r="J2" s="51"/>
      <c r="K2" s="51"/>
      <c r="L2" s="31"/>
      <c r="M2" s="34"/>
    </row>
    <row r="3" spans="1:13" s="35" customFormat="1" ht="21" customHeight="1">
      <c r="A3" s="31"/>
      <c r="B3" s="52" t="s">
        <v>18</v>
      </c>
      <c r="C3" s="52"/>
      <c r="D3" s="52"/>
      <c r="E3" s="52"/>
      <c r="F3" s="52"/>
      <c r="G3" s="52"/>
      <c r="H3" s="52"/>
      <c r="I3" s="52"/>
      <c r="J3" s="52"/>
      <c r="K3" s="52"/>
      <c r="L3" s="31"/>
      <c r="M3" s="34"/>
    </row>
    <row r="4" spans="1:12" s="3" customFormat="1" ht="10.5" customHeight="1">
      <c r="A4" s="2"/>
      <c r="B4" s="22"/>
      <c r="C4" s="53" t="s">
        <v>7</v>
      </c>
      <c r="D4" s="55" t="s">
        <v>8</v>
      </c>
      <c r="E4" s="56"/>
      <c r="F4" s="56"/>
      <c r="G4" s="56"/>
      <c r="H4" s="53" t="s">
        <v>9</v>
      </c>
      <c r="I4" s="58"/>
      <c r="J4" s="58"/>
      <c r="K4" s="58"/>
      <c r="L4" s="1"/>
    </row>
    <row r="5" spans="1:13" s="3" customFormat="1" ht="10.5" customHeight="1">
      <c r="A5" s="2"/>
      <c r="B5" s="22"/>
      <c r="C5" s="54"/>
      <c r="D5" s="57"/>
      <c r="E5" s="56"/>
      <c r="F5" s="56"/>
      <c r="G5" s="56"/>
      <c r="H5" s="59"/>
      <c r="I5" s="58"/>
      <c r="J5" s="58"/>
      <c r="K5" s="58"/>
      <c r="L5" s="1"/>
      <c r="M5" s="2"/>
    </row>
    <row r="6" spans="1:13" ht="2.25" customHeight="1">
      <c r="A6" s="5"/>
      <c r="B6" s="23"/>
      <c r="C6" s="24"/>
      <c r="D6" s="24"/>
      <c r="E6" s="25"/>
      <c r="F6" s="25"/>
      <c r="G6" s="25"/>
      <c r="H6" s="25"/>
      <c r="I6" s="25"/>
      <c r="J6" s="25"/>
      <c r="K6" s="25"/>
      <c r="L6" s="5"/>
      <c r="M6" s="5"/>
    </row>
    <row r="7" spans="1:13" ht="13.5" customHeight="1">
      <c r="A7" s="5"/>
      <c r="B7" s="7"/>
      <c r="C7" s="27">
        <v>2017</v>
      </c>
      <c r="D7" s="19">
        <v>2000</v>
      </c>
      <c r="E7" s="26">
        <v>2005</v>
      </c>
      <c r="F7" s="26">
        <v>2010</v>
      </c>
      <c r="G7" s="27">
        <v>2017</v>
      </c>
      <c r="H7" s="28" t="s">
        <v>53</v>
      </c>
      <c r="I7" s="26" t="s">
        <v>49</v>
      </c>
      <c r="J7" s="26" t="s">
        <v>54</v>
      </c>
      <c r="K7" s="8">
        <v>2017</v>
      </c>
      <c r="L7" s="5"/>
      <c r="M7" s="29"/>
    </row>
    <row r="8" spans="1:13" ht="3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</row>
    <row r="9" spans="2:11" ht="12" customHeight="1">
      <c r="B9" s="9" t="s">
        <v>14</v>
      </c>
      <c r="C9" s="10"/>
      <c r="D9" s="9"/>
      <c r="E9" s="9"/>
      <c r="F9" s="9"/>
      <c r="G9" s="9"/>
      <c r="H9" s="9"/>
      <c r="I9" s="9"/>
      <c r="J9" s="9"/>
      <c r="K9" s="9"/>
    </row>
    <row r="10" spans="2:11" ht="10.5" customHeight="1">
      <c r="B10" s="11" t="s">
        <v>55</v>
      </c>
      <c r="C10" s="13">
        <v>158.439</v>
      </c>
      <c r="D10" s="12">
        <v>18.24173674604735</v>
      </c>
      <c r="E10" s="12">
        <v>26.64711552263497</v>
      </c>
      <c r="F10" s="12">
        <v>36.663921416042875</v>
      </c>
      <c r="G10" s="12">
        <v>34.86244386305777</v>
      </c>
      <c r="H10" s="13">
        <v>2.8868637690506516</v>
      </c>
      <c r="I10" s="13">
        <v>-6.45922156195785</v>
      </c>
      <c r="J10" s="13">
        <v>-9.379979901201352</v>
      </c>
      <c r="K10" s="13">
        <v>0.11198535186356384</v>
      </c>
    </row>
    <row r="11" spans="2:11" ht="10.5" customHeight="1">
      <c r="B11" s="11" t="s">
        <v>28</v>
      </c>
      <c r="C11" s="16">
        <v>129.756</v>
      </c>
      <c r="D11" s="15">
        <v>28.678905129996767</v>
      </c>
      <c r="E11" s="15">
        <v>30.99568007105652</v>
      </c>
      <c r="F11" s="15">
        <v>28.438409298666944</v>
      </c>
      <c r="G11" s="15">
        <v>28.551122298770654</v>
      </c>
      <c r="H11" s="16">
        <v>3.6886474506359734</v>
      </c>
      <c r="I11" s="16">
        <v>-11.66144750794107</v>
      </c>
      <c r="J11" s="16">
        <v>4.009125775502587</v>
      </c>
      <c r="K11" s="16">
        <v>10.746747215445552</v>
      </c>
    </row>
    <row r="12" spans="2:11" ht="10.5" customHeight="1">
      <c r="B12" s="46" t="s">
        <v>45</v>
      </c>
      <c r="C12" s="16">
        <v>30.909105835</v>
      </c>
      <c r="D12" s="15">
        <v>6.449285810039772</v>
      </c>
      <c r="E12" s="15">
        <v>6.709871833705665</v>
      </c>
      <c r="F12" s="15">
        <v>6.198164864555376</v>
      </c>
      <c r="G12" s="15">
        <v>6.801147236665208</v>
      </c>
      <c r="H12" s="16">
        <v>5.01362747413594</v>
      </c>
      <c r="I12" s="16">
        <v>-13.97232598714606</v>
      </c>
      <c r="J12" s="16">
        <v>0.2032285088225949</v>
      </c>
      <c r="K12" s="16">
        <v>12.230720484699686</v>
      </c>
    </row>
    <row r="13" spans="2:11" ht="10.5" customHeight="1">
      <c r="B13" s="11" t="s">
        <v>57</v>
      </c>
      <c r="C13" s="16">
        <v>29.336568783</v>
      </c>
      <c r="D13" s="15">
        <v>2.562289114616404</v>
      </c>
      <c r="E13" s="15">
        <v>2.4755767980654295</v>
      </c>
      <c r="F13" s="15">
        <v>4.195301327642052</v>
      </c>
      <c r="G13" s="15">
        <v>6.455130885274903</v>
      </c>
      <c r="H13" s="16">
        <v>10.20983334124641</v>
      </c>
      <c r="I13" s="16">
        <v>8.211614402236256</v>
      </c>
      <c r="J13" s="16">
        <v>7.764587804997247</v>
      </c>
      <c r="K13" s="16">
        <v>2.331073053188737</v>
      </c>
    </row>
    <row r="14" spans="2:11" ht="10.5" customHeight="1">
      <c r="B14" s="11" t="s">
        <v>58</v>
      </c>
      <c r="C14" s="16">
        <v>26.747194273</v>
      </c>
      <c r="D14" s="15">
        <v>0.9210132721831508</v>
      </c>
      <c r="E14" s="15">
        <v>1.681784498748947</v>
      </c>
      <c r="F14" s="15">
        <v>2.934235773865798</v>
      </c>
      <c r="G14" s="15">
        <v>5.8853726597413685</v>
      </c>
      <c r="H14" s="16">
        <v>14.463887891479565</v>
      </c>
      <c r="I14" s="16">
        <v>8.794279628482847</v>
      </c>
      <c r="J14" s="16">
        <v>11.531267204225637</v>
      </c>
      <c r="K14" s="16">
        <v>9.264159896418223</v>
      </c>
    </row>
    <row r="15" spans="2:11" ht="10.5" customHeight="1">
      <c r="B15" s="11" t="s">
        <v>20</v>
      </c>
      <c r="C15" s="16">
        <v>18.406095872</v>
      </c>
      <c r="D15" s="15">
        <v>3.0163588718020935</v>
      </c>
      <c r="E15" s="15">
        <v>3.1399637352532364</v>
      </c>
      <c r="F15" s="15">
        <v>3.1713944916359433</v>
      </c>
      <c r="G15" s="15">
        <v>4.050022305591801</v>
      </c>
      <c r="H15" s="16">
        <v>7.314459521243233</v>
      </c>
      <c r="I15" s="16">
        <v>2.8841112671123215</v>
      </c>
      <c r="J15" s="16">
        <v>-1.573646157370634</v>
      </c>
      <c r="K15" s="16">
        <v>2.4442698441378585</v>
      </c>
    </row>
    <row r="16" spans="2:11" ht="10.5" customHeight="1">
      <c r="B16" s="11" t="s">
        <v>29</v>
      </c>
      <c r="C16" s="16">
        <v>15.100731155</v>
      </c>
      <c r="D16" s="15">
        <v>3.3039079752336886</v>
      </c>
      <c r="E16" s="15">
        <v>4.251718072532883</v>
      </c>
      <c r="F16" s="15">
        <v>3.603755830996691</v>
      </c>
      <c r="G16" s="15">
        <v>3.3227197355595215</v>
      </c>
      <c r="H16" s="16">
        <v>2.4350115826936802</v>
      </c>
      <c r="I16" s="16">
        <v>-9.280486517974683</v>
      </c>
      <c r="J16" s="16">
        <v>-0.4847465159429576</v>
      </c>
      <c r="K16" s="16">
        <v>0.353818842491882</v>
      </c>
    </row>
    <row r="17" spans="2:11" ht="10.5" customHeight="1">
      <c r="B17" s="11" t="s">
        <v>21</v>
      </c>
      <c r="C17" s="16">
        <v>14.490184033</v>
      </c>
      <c r="D17" s="15" t="s">
        <v>0</v>
      </c>
      <c r="E17" s="15" t="s">
        <v>0</v>
      </c>
      <c r="F17" s="15" t="s">
        <v>0</v>
      </c>
      <c r="G17" s="15" t="s">
        <v>0</v>
      </c>
      <c r="H17" s="16">
        <v>-6.981731626526145</v>
      </c>
      <c r="I17" s="16">
        <v>-10.208475475266987</v>
      </c>
      <c r="J17" s="16">
        <v>-14.81349895885149</v>
      </c>
      <c r="K17" s="16">
        <v>-7.636995390248391</v>
      </c>
    </row>
    <row r="18" spans="2:11" ht="10.5" customHeight="1">
      <c r="B18" s="45" t="s">
        <v>85</v>
      </c>
      <c r="C18" s="16">
        <v>0.040713646</v>
      </c>
      <c r="D18" s="15">
        <v>5.023315279341881</v>
      </c>
      <c r="E18" s="15">
        <v>2.598179088789363</v>
      </c>
      <c r="F18" s="15">
        <v>0.11777803311652073</v>
      </c>
      <c r="G18" s="15">
        <v>0.00895850894120391</v>
      </c>
      <c r="H18" s="16">
        <v>-28.27786760982457</v>
      </c>
      <c r="I18" s="16">
        <v>-37.0283455914513</v>
      </c>
      <c r="J18" s="16">
        <v>-40.20992073048022</v>
      </c>
      <c r="K18" s="16">
        <v>-40.075271729743335</v>
      </c>
    </row>
    <row r="19" spans="2:11" ht="10.5" customHeight="1">
      <c r="B19" s="45" t="s">
        <v>86</v>
      </c>
      <c r="C19" s="16">
        <v>14.449470387</v>
      </c>
      <c r="D19" s="15" t="s">
        <v>0</v>
      </c>
      <c r="E19" s="15" t="s">
        <v>0</v>
      </c>
      <c r="F19" s="15" t="s">
        <v>0</v>
      </c>
      <c r="G19" s="15" t="s">
        <v>0</v>
      </c>
      <c r="H19" s="16">
        <v>-6.786463398590281</v>
      </c>
      <c r="I19" s="16">
        <v>-9.970416521369785</v>
      </c>
      <c r="J19" s="16">
        <v>-14.655824901224157</v>
      </c>
      <c r="K19" s="16">
        <v>-7.4959039306215285</v>
      </c>
    </row>
    <row r="20" spans="2:11" ht="10.5" customHeight="1">
      <c r="B20" s="11" t="s">
        <v>61</v>
      </c>
      <c r="C20" s="16">
        <v>8.213598146</v>
      </c>
      <c r="D20" s="15">
        <v>2.3940917067099154</v>
      </c>
      <c r="E20" s="15">
        <v>1.7817679606626182</v>
      </c>
      <c r="F20" s="15">
        <v>1.9261012605818886</v>
      </c>
      <c r="G20" s="15">
        <v>1.8072955792364276</v>
      </c>
      <c r="H20" s="16">
        <v>2.691810052588539</v>
      </c>
      <c r="I20" s="16">
        <v>-0.997363236319726</v>
      </c>
      <c r="J20" s="16">
        <v>-1.5707200120762987</v>
      </c>
      <c r="K20" s="16">
        <v>9.895223362243755</v>
      </c>
    </row>
    <row r="21" spans="2:11" ht="10.5" customHeight="1">
      <c r="B21" s="11" t="s">
        <v>87</v>
      </c>
      <c r="C21" s="16">
        <v>7.192517345</v>
      </c>
      <c r="D21" s="15">
        <v>0.4905226269200164</v>
      </c>
      <c r="E21" s="15">
        <v>0.7941109108676446</v>
      </c>
      <c r="F21" s="15">
        <v>0.8588676325582548</v>
      </c>
      <c r="G21" s="15">
        <v>1.5826200125861172</v>
      </c>
      <c r="H21" s="16">
        <v>13.085591584624323</v>
      </c>
      <c r="I21" s="16">
        <v>11.217995124352843</v>
      </c>
      <c r="J21" s="16">
        <v>12.01675610651507</v>
      </c>
      <c r="K21" s="16">
        <v>8.137109887061111</v>
      </c>
    </row>
    <row r="22" spans="2:11" ht="10.5" customHeight="1">
      <c r="B22" s="11" t="s">
        <v>30</v>
      </c>
      <c r="C22" s="16">
        <v>5.680264306</v>
      </c>
      <c r="D22" s="15">
        <v>4.363632794680608</v>
      </c>
      <c r="E22" s="15">
        <v>1.7986988669409214</v>
      </c>
      <c r="F22" s="15">
        <v>1.325117391637485</v>
      </c>
      <c r="G22" s="15">
        <v>1.2498683751807054</v>
      </c>
      <c r="H22" s="16">
        <v>2.7681752133150495</v>
      </c>
      <c r="I22" s="16">
        <v>0.3724572465801046</v>
      </c>
      <c r="J22" s="16">
        <v>-7.7603434617315115</v>
      </c>
      <c r="K22" s="16">
        <v>0.565713088361175</v>
      </c>
    </row>
    <row r="23" spans="2:11" ht="12" customHeight="1">
      <c r="B23" s="30" t="s">
        <v>31</v>
      </c>
      <c r="C23" s="18">
        <v>398.912683526</v>
      </c>
      <c r="D23" s="17">
        <v>68.99577351753187</v>
      </c>
      <c r="E23" s="17">
        <v>76.16459552555253</v>
      </c>
      <c r="F23" s="17">
        <v>83.23488245674446</v>
      </c>
      <c r="G23" s="17">
        <v>87.77555422394049</v>
      </c>
      <c r="H23" s="18" t="s">
        <v>0</v>
      </c>
      <c r="I23" s="18" t="s">
        <v>0</v>
      </c>
      <c r="J23" s="18" t="s">
        <v>0</v>
      </c>
      <c r="K23" s="18" t="s">
        <v>0</v>
      </c>
    </row>
    <row r="24" spans="2:14" ht="12" customHeight="1">
      <c r="B24" s="40" t="s">
        <v>15</v>
      </c>
      <c r="C24" s="41"/>
      <c r="D24" s="42"/>
      <c r="E24" s="42"/>
      <c r="F24" s="42"/>
      <c r="G24" s="42"/>
      <c r="H24" s="43"/>
      <c r="I24" s="43"/>
      <c r="J24" s="43"/>
      <c r="K24" s="43"/>
      <c r="N24" s="29"/>
    </row>
    <row r="25" spans="2:11" ht="10.5" customHeight="1">
      <c r="B25" s="11" t="s">
        <v>28</v>
      </c>
      <c r="C25" s="13">
        <v>186.893</v>
      </c>
      <c r="D25" s="12">
        <v>41.09547523414736</v>
      </c>
      <c r="E25" s="12">
        <v>47.28643462993228</v>
      </c>
      <c r="F25" s="12">
        <v>45.246499168253465</v>
      </c>
      <c r="G25" s="12">
        <v>38.45060280623792</v>
      </c>
      <c r="H25" s="13">
        <v>1.5775517774442083</v>
      </c>
      <c r="I25" s="13">
        <v>-9.450140588218915</v>
      </c>
      <c r="J25" s="13">
        <v>2.470247231925704</v>
      </c>
      <c r="K25" s="13">
        <v>0.8840472520790454</v>
      </c>
    </row>
    <row r="26" spans="2:11" ht="10.5" customHeight="1">
      <c r="B26" s="46" t="s">
        <v>44</v>
      </c>
      <c r="C26" s="16">
        <v>98.735295289</v>
      </c>
      <c r="D26" s="15">
        <v>19.562657920417333</v>
      </c>
      <c r="E26" s="15">
        <v>23.365796271432103</v>
      </c>
      <c r="F26" s="15">
        <v>23.97395883901126</v>
      </c>
      <c r="G26" s="15">
        <v>20.31339655371765</v>
      </c>
      <c r="H26" s="16">
        <v>1.5349464993578366</v>
      </c>
      <c r="I26" s="16">
        <v>-8.129082363761986</v>
      </c>
      <c r="J26" s="16">
        <v>0.005839431996434996</v>
      </c>
      <c r="K26" s="16">
        <v>3.2457694734600695</v>
      </c>
    </row>
    <row r="27" spans="2:11" ht="10.5" customHeight="1">
      <c r="B27" s="11" t="s">
        <v>30</v>
      </c>
      <c r="C27" s="16">
        <v>88.257256331</v>
      </c>
      <c r="D27" s="15">
        <v>33.04741612671142</v>
      </c>
      <c r="E27" s="15">
        <v>28.650062787282156</v>
      </c>
      <c r="F27" s="15">
        <v>22.13435186365921</v>
      </c>
      <c r="G27" s="15">
        <v>18.15768759638728</v>
      </c>
      <c r="H27" s="16">
        <v>1.066804883890704</v>
      </c>
      <c r="I27" s="16">
        <v>3.995230191535115</v>
      </c>
      <c r="J27" s="16">
        <v>-5.92415927332458</v>
      </c>
      <c r="K27" s="16">
        <v>-3.198909008138129</v>
      </c>
    </row>
    <row r="28" spans="2:11" ht="10.5" customHeight="1">
      <c r="B28" s="11" t="s">
        <v>35</v>
      </c>
      <c r="C28" s="16">
        <v>28.094852438</v>
      </c>
      <c r="D28" s="15">
        <v>9.702747627586948</v>
      </c>
      <c r="E28" s="15">
        <v>8.064673534467383</v>
      </c>
      <c r="F28" s="15">
        <v>7.259503198036704</v>
      </c>
      <c r="G28" s="15">
        <v>5.78012023988808</v>
      </c>
      <c r="H28" s="16">
        <v>0.63674262990292</v>
      </c>
      <c r="I28" s="16">
        <v>-8.24654596400224</v>
      </c>
      <c r="J28" s="16">
        <v>-2.3811373479912024</v>
      </c>
      <c r="K28" s="16">
        <v>0.6980534148236073</v>
      </c>
    </row>
    <row r="29" spans="2:11" ht="10.5" customHeight="1">
      <c r="B29" s="11" t="s">
        <v>21</v>
      </c>
      <c r="C29" s="16">
        <v>12.42603638</v>
      </c>
      <c r="D29" s="15" t="s">
        <v>0</v>
      </c>
      <c r="E29" s="15" t="s">
        <v>0</v>
      </c>
      <c r="F29" s="15" t="s">
        <v>0</v>
      </c>
      <c r="G29" s="15" t="s">
        <v>0</v>
      </c>
      <c r="H29" s="16">
        <v>-4.089664639603141</v>
      </c>
      <c r="I29" s="16">
        <v>-7.854667191731668</v>
      </c>
      <c r="J29" s="16">
        <v>-11.312276746618943</v>
      </c>
      <c r="K29" s="16">
        <v>-5.980762522432636</v>
      </c>
    </row>
    <row r="30" spans="2:11" ht="10.5" customHeight="1">
      <c r="B30" s="45" t="s">
        <v>88</v>
      </c>
      <c r="C30" s="15" t="s">
        <v>0</v>
      </c>
      <c r="D30" s="15">
        <v>0.8498820702457568</v>
      </c>
      <c r="E30" s="15" t="s">
        <v>65</v>
      </c>
      <c r="F30" s="15" t="s">
        <v>65</v>
      </c>
      <c r="G30" s="15" t="s">
        <v>65</v>
      </c>
      <c r="H30" s="16" t="s">
        <v>65</v>
      </c>
      <c r="I30" s="16" t="s">
        <v>65</v>
      </c>
      <c r="J30" s="16" t="s">
        <v>65</v>
      </c>
      <c r="K30" s="16" t="s">
        <v>65</v>
      </c>
    </row>
    <row r="31" spans="2:11" ht="10.5" customHeight="1">
      <c r="B31" s="11" t="s">
        <v>89</v>
      </c>
      <c r="C31" s="16">
        <v>10.111330244</v>
      </c>
      <c r="D31" s="15">
        <v>1.81711884475008</v>
      </c>
      <c r="E31" s="15">
        <v>2.138067355687055</v>
      </c>
      <c r="F31" s="15">
        <v>2.2457508233242094</v>
      </c>
      <c r="G31" s="15">
        <v>2.0802638036456407</v>
      </c>
      <c r="H31" s="16">
        <v>2.8362240311669007</v>
      </c>
      <c r="I31" s="16">
        <v>-1.8892788042379705</v>
      </c>
      <c r="J31" s="16">
        <v>-3.3071891974658096</v>
      </c>
      <c r="K31" s="16">
        <v>5.677416127005652</v>
      </c>
    </row>
    <row r="32" spans="2:11" ht="10.5" customHeight="1">
      <c r="B32" s="11" t="s">
        <v>36</v>
      </c>
      <c r="C32" s="16">
        <v>9.318538552</v>
      </c>
      <c r="D32" s="15">
        <v>0.6434323895231432</v>
      </c>
      <c r="E32" s="15">
        <v>1.042378549235311</v>
      </c>
      <c r="F32" s="15">
        <v>1.2000692771398198</v>
      </c>
      <c r="G32" s="15">
        <v>1.9171580776035881</v>
      </c>
      <c r="H32" s="16">
        <v>11.162843903960894</v>
      </c>
      <c r="I32" s="16">
        <v>0.5285513700780786</v>
      </c>
      <c r="J32" s="16">
        <v>1.4441650861074962</v>
      </c>
      <c r="K32" s="16">
        <v>7.858128391408359</v>
      </c>
    </row>
    <row r="33" spans="2:11" ht="10.5" customHeight="1">
      <c r="B33" s="11" t="s">
        <v>90</v>
      </c>
      <c r="C33" s="16">
        <v>7.264006979</v>
      </c>
      <c r="D33" s="15">
        <v>0.09736197265307715</v>
      </c>
      <c r="E33" s="15">
        <v>0.33299521605534965</v>
      </c>
      <c r="F33" s="15">
        <v>2.0369979425760856</v>
      </c>
      <c r="G33" s="15">
        <v>1.4944671396535407</v>
      </c>
      <c r="H33" s="16">
        <v>-0.5327159695437178</v>
      </c>
      <c r="I33" s="16">
        <v>-34.34237844641389</v>
      </c>
      <c r="J33" s="16">
        <v>3.238488578612464</v>
      </c>
      <c r="K33" s="16">
        <v>25.889871240216422</v>
      </c>
    </row>
    <row r="34" spans="2:11" ht="10.5" customHeight="1">
      <c r="B34" s="11" t="s">
        <v>55</v>
      </c>
      <c r="C34" s="16">
        <v>7.184563802</v>
      </c>
      <c r="D34" s="15">
        <v>0.5869096898344163</v>
      </c>
      <c r="E34" s="15">
        <v>0.5827006689907493</v>
      </c>
      <c r="F34" s="15">
        <v>0.6802906754306517</v>
      </c>
      <c r="G34" s="15">
        <v>1.4781228247541456</v>
      </c>
      <c r="H34" s="16">
        <v>16.155631852431807</v>
      </c>
      <c r="I34" s="16">
        <v>6.5668330686042165</v>
      </c>
      <c r="J34" s="16">
        <v>-1.9123802918020405</v>
      </c>
      <c r="K34" s="16">
        <v>11.412872356361703</v>
      </c>
    </row>
    <row r="35" spans="2:11" ht="10.5" customHeight="1">
      <c r="B35" s="11" t="s">
        <v>37</v>
      </c>
      <c r="C35" s="16">
        <v>6.704954661</v>
      </c>
      <c r="D35" s="15">
        <v>1.5663715300824097</v>
      </c>
      <c r="E35" s="15">
        <v>1.592590870710521</v>
      </c>
      <c r="F35" s="15">
        <v>1.4283274955515408</v>
      </c>
      <c r="G35" s="15">
        <v>1.3794499981483768</v>
      </c>
      <c r="H35" s="16">
        <v>3.4510447988898907</v>
      </c>
      <c r="I35" s="16">
        <v>-8.434346858498865</v>
      </c>
      <c r="J35" s="16">
        <v>6.075073450607893</v>
      </c>
      <c r="K35" s="16">
        <v>12.596285790542417</v>
      </c>
    </row>
    <row r="36" spans="2:11" ht="10.5" customHeight="1">
      <c r="B36" s="11" t="s">
        <v>68</v>
      </c>
      <c r="C36" s="16">
        <v>6.699007269</v>
      </c>
      <c r="D36" s="15">
        <v>0.9148008205294464</v>
      </c>
      <c r="E36" s="15">
        <v>1.116211905667906</v>
      </c>
      <c r="F36" s="15">
        <v>1.3052780345429302</v>
      </c>
      <c r="G36" s="15">
        <v>1.3782264059992593</v>
      </c>
      <c r="H36" s="16">
        <v>4.777751714561762</v>
      </c>
      <c r="I36" s="16">
        <v>1.184154417340988</v>
      </c>
      <c r="J36" s="16">
        <v>-2.8651710869412206</v>
      </c>
      <c r="K36" s="16">
        <v>4.46711607641419</v>
      </c>
    </row>
    <row r="37" spans="2:11" ht="12" customHeight="1">
      <c r="B37" s="30" t="s">
        <v>31</v>
      </c>
      <c r="C37" s="18">
        <v>350.527510276</v>
      </c>
      <c r="D37" s="17">
        <v>89.4716342358183</v>
      </c>
      <c r="E37" s="17">
        <v>90.80611551802872</v>
      </c>
      <c r="F37" s="17">
        <v>83.53706847851461</v>
      </c>
      <c r="G37" s="17">
        <v>72.11609889231784</v>
      </c>
      <c r="H37" s="18" t="s">
        <v>0</v>
      </c>
      <c r="I37" s="18" t="s">
        <v>0</v>
      </c>
      <c r="J37" s="18" t="s">
        <v>0</v>
      </c>
      <c r="K37" s="18" t="s">
        <v>0</v>
      </c>
    </row>
    <row r="38" spans="2:11" ht="3.7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2" customHeight="1">
      <c r="B39" s="49" t="s">
        <v>91</v>
      </c>
      <c r="C39" s="49"/>
      <c r="D39" s="49"/>
      <c r="E39" s="49"/>
      <c r="F39" s="49"/>
      <c r="G39" s="49"/>
      <c r="H39" s="49"/>
      <c r="I39" s="49"/>
      <c r="J39" s="49"/>
      <c r="K39" s="49"/>
    </row>
    <row r="40" spans="2:11" ht="9" customHeight="1">
      <c r="B40" s="21" t="s">
        <v>92</v>
      </c>
      <c r="C40" s="21"/>
      <c r="D40" s="21"/>
      <c r="E40" s="21"/>
      <c r="F40" s="21"/>
      <c r="G40" s="21"/>
      <c r="H40" s="21"/>
      <c r="I40" s="21"/>
      <c r="J40" s="21"/>
      <c r="K40" s="21"/>
    </row>
    <row r="41" spans="2:11" ht="9" customHeight="1">
      <c r="B41" s="21" t="s">
        <v>93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11" ht="3.75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4" spans="2:11" ht="10.5" customHeight="1">
      <c r="B44" s="14"/>
      <c r="C44" s="16"/>
      <c r="D44" s="15"/>
      <c r="E44" s="15"/>
      <c r="F44" s="15"/>
      <c r="G44" s="15"/>
      <c r="H44" s="16"/>
      <c r="I44" s="16"/>
      <c r="J44" s="16"/>
      <c r="K44" s="16"/>
    </row>
    <row r="45" spans="2:11" ht="10.5" customHeight="1">
      <c r="B45" s="14"/>
      <c r="C45" s="16"/>
      <c r="D45" s="15"/>
      <c r="E45" s="15"/>
      <c r="F45" s="15"/>
      <c r="G45" s="15"/>
      <c r="H45" s="16"/>
      <c r="I45" s="16"/>
      <c r="J45" s="16"/>
      <c r="K45" s="16"/>
    </row>
  </sheetData>
  <sheetProtection/>
  <mergeCells count="5">
    <mergeCell ref="B2:K2"/>
    <mergeCell ref="B3:K3"/>
    <mergeCell ref="C4:C5"/>
    <mergeCell ref="D4:G5"/>
    <mergeCell ref="H4:K5"/>
  </mergeCells>
  <conditionalFormatting sqref="F11:G11 D24:E24">
    <cfRule type="cellIs" priority="7" dxfId="126" operator="lessThan" stopIfTrue="1">
      <formula>0</formula>
    </cfRule>
    <cfRule type="cellIs" priority="8" dxfId="126" operator="greaterThan" stopIfTrue="1">
      <formula>100</formula>
    </cfRule>
  </conditionalFormatting>
  <conditionalFormatting sqref="F11:K11 J23:K23 J26:K26 J36:K36">
    <cfRule type="cellIs" priority="6" dxfId="127" operator="equal" stopIfTrue="1">
      <formula>"""-"""</formula>
    </cfRule>
  </conditionalFormatting>
  <conditionalFormatting sqref="F10:G10">
    <cfRule type="cellIs" priority="4" dxfId="126" operator="lessThan" stopIfTrue="1">
      <formula>0</formula>
    </cfRule>
    <cfRule type="cellIs" priority="5" dxfId="126" operator="greaterThan" stopIfTrue="1">
      <formula>100</formula>
    </cfRule>
  </conditionalFormatting>
  <conditionalFormatting sqref="F12:G13">
    <cfRule type="cellIs" priority="2" dxfId="126" operator="lessThan" stopIfTrue="1">
      <formula>0</formula>
    </cfRule>
    <cfRule type="cellIs" priority="3" dxfId="126" operator="greaterThan" stopIfTrue="1">
      <formula>100</formula>
    </cfRule>
  </conditionalFormatting>
  <conditionalFormatting sqref="J37:K37">
    <cfRule type="cellIs" priority="1" dxfId="127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 transitionEvaluation="1"/>
  <dimension ref="A1:N4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6.28125" style="6" customWidth="1"/>
    <col min="3" max="3" width="6.7109375" style="6" customWidth="1"/>
    <col min="4" max="11" width="6.421875" style="6" customWidth="1"/>
    <col min="12" max="12" width="1.7109375" style="6" customWidth="1"/>
    <col min="13" max="16384" width="6.7109375" style="6" customWidth="1"/>
  </cols>
  <sheetData>
    <row r="1" spans="1:13" s="35" customFormat="1" ht="15" customHeight="1">
      <c r="A1" s="31"/>
      <c r="B1" s="32" t="s">
        <v>50</v>
      </c>
      <c r="C1" s="33"/>
      <c r="D1" s="33"/>
      <c r="E1" s="33"/>
      <c r="F1" s="33"/>
      <c r="G1" s="33"/>
      <c r="H1" s="33"/>
      <c r="I1" s="33"/>
      <c r="J1" s="33"/>
      <c r="K1" s="33"/>
      <c r="L1" s="31"/>
      <c r="M1" s="34"/>
    </row>
    <row r="2" spans="1:13" s="35" customFormat="1" ht="39" customHeight="1">
      <c r="A2" s="31"/>
      <c r="B2" s="51" t="s">
        <v>72</v>
      </c>
      <c r="C2" s="51"/>
      <c r="D2" s="51"/>
      <c r="E2" s="51"/>
      <c r="F2" s="51"/>
      <c r="G2" s="51"/>
      <c r="H2" s="51"/>
      <c r="I2" s="51"/>
      <c r="J2" s="51"/>
      <c r="K2" s="51"/>
      <c r="L2" s="31"/>
      <c r="M2" s="34"/>
    </row>
    <row r="3" spans="1:13" s="35" customFormat="1" ht="21" customHeight="1">
      <c r="A3" s="31"/>
      <c r="B3" s="52" t="s">
        <v>17</v>
      </c>
      <c r="C3" s="52"/>
      <c r="D3" s="52"/>
      <c r="E3" s="52"/>
      <c r="F3" s="52"/>
      <c r="G3" s="52"/>
      <c r="H3" s="52"/>
      <c r="I3" s="52"/>
      <c r="J3" s="52"/>
      <c r="K3" s="52"/>
      <c r="L3" s="31"/>
      <c r="M3" s="34"/>
    </row>
    <row r="4" spans="1:12" s="3" customFormat="1" ht="10.5" customHeight="1">
      <c r="A4" s="2"/>
      <c r="B4" s="22"/>
      <c r="C4" s="53" t="s">
        <v>4</v>
      </c>
      <c r="D4" s="55" t="s">
        <v>5</v>
      </c>
      <c r="E4" s="56"/>
      <c r="F4" s="56"/>
      <c r="G4" s="56"/>
      <c r="H4" s="53" t="s">
        <v>6</v>
      </c>
      <c r="I4" s="58"/>
      <c r="J4" s="58"/>
      <c r="K4" s="58"/>
      <c r="L4" s="1"/>
    </row>
    <row r="5" spans="1:13" s="3" customFormat="1" ht="10.5" customHeight="1">
      <c r="A5" s="2"/>
      <c r="B5" s="22"/>
      <c r="C5" s="54" t="s">
        <v>4</v>
      </c>
      <c r="D5" s="57"/>
      <c r="E5" s="56"/>
      <c r="F5" s="56"/>
      <c r="G5" s="56"/>
      <c r="H5" s="59"/>
      <c r="I5" s="58"/>
      <c r="J5" s="58"/>
      <c r="K5" s="58"/>
      <c r="L5" s="1"/>
      <c r="M5" s="2"/>
    </row>
    <row r="6" spans="1:13" ht="2.25" customHeight="1">
      <c r="A6" s="5"/>
      <c r="B6" s="23"/>
      <c r="C6" s="24"/>
      <c r="D6" s="24"/>
      <c r="E6" s="25"/>
      <c r="F6" s="25"/>
      <c r="G6" s="25"/>
      <c r="H6" s="25"/>
      <c r="I6" s="25"/>
      <c r="J6" s="25"/>
      <c r="K6" s="25"/>
      <c r="L6" s="5"/>
      <c r="M6" s="5"/>
    </row>
    <row r="7" spans="1:12" ht="13.5" customHeight="1">
      <c r="A7" s="5"/>
      <c r="B7" s="7"/>
      <c r="C7" s="27">
        <v>2017</v>
      </c>
      <c r="D7" s="19">
        <v>2000</v>
      </c>
      <c r="E7" s="26">
        <v>2005</v>
      </c>
      <c r="F7" s="26">
        <v>2010</v>
      </c>
      <c r="G7" s="27">
        <v>2017</v>
      </c>
      <c r="H7" s="28" t="s">
        <v>53</v>
      </c>
      <c r="I7" s="26" t="s">
        <v>49</v>
      </c>
      <c r="J7" s="26" t="s">
        <v>54</v>
      </c>
      <c r="K7" s="8">
        <v>2017</v>
      </c>
      <c r="L7" s="5"/>
    </row>
    <row r="8" spans="1:13" ht="3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</row>
    <row r="9" spans="2:11" ht="12" customHeight="1">
      <c r="B9" s="9" t="s">
        <v>12</v>
      </c>
      <c r="C9" s="10"/>
      <c r="D9" s="9"/>
      <c r="E9" s="9"/>
      <c r="F9" s="9"/>
      <c r="G9" s="9"/>
      <c r="H9" s="9"/>
      <c r="I9" s="9"/>
      <c r="J9" s="9"/>
      <c r="K9" s="9"/>
    </row>
    <row r="10" spans="2:11" ht="10.5" customHeight="1">
      <c r="B10" s="11" t="s">
        <v>73</v>
      </c>
      <c r="C10" s="13">
        <v>158.439</v>
      </c>
      <c r="D10" s="12">
        <v>18.24173674604735</v>
      </c>
      <c r="E10" s="12">
        <v>26.64711552263497</v>
      </c>
      <c r="F10" s="12">
        <v>36.663921416042875</v>
      </c>
      <c r="G10" s="12">
        <v>34.86244386305777</v>
      </c>
      <c r="H10" s="13">
        <v>2.8868637690506516</v>
      </c>
      <c r="I10" s="13">
        <v>-6.45922156195785</v>
      </c>
      <c r="J10" s="13">
        <v>-9.379979901201352</v>
      </c>
      <c r="K10" s="13">
        <v>0.11198535186356384</v>
      </c>
    </row>
    <row r="11" spans="2:11" ht="10.5" customHeight="1">
      <c r="B11" s="11" t="s">
        <v>25</v>
      </c>
      <c r="C11" s="16">
        <v>129.756</v>
      </c>
      <c r="D11" s="15">
        <v>28.678905129996767</v>
      </c>
      <c r="E11" s="15">
        <v>30.99568007105652</v>
      </c>
      <c r="F11" s="15">
        <v>28.438409298666944</v>
      </c>
      <c r="G11" s="15">
        <v>28.551122298770654</v>
      </c>
      <c r="H11" s="16">
        <v>3.6886474506359734</v>
      </c>
      <c r="I11" s="16">
        <v>-11.66144750794107</v>
      </c>
      <c r="J11" s="16">
        <v>4.009125775502587</v>
      </c>
      <c r="K11" s="16">
        <v>10.746747215445552</v>
      </c>
    </row>
    <row r="12" spans="2:11" ht="10.5" customHeight="1">
      <c r="B12" s="46" t="s">
        <v>47</v>
      </c>
      <c r="C12" s="16">
        <v>30.909105835</v>
      </c>
      <c r="D12" s="15">
        <v>6.449285810039772</v>
      </c>
      <c r="E12" s="15">
        <v>6.709871833705665</v>
      </c>
      <c r="F12" s="15">
        <v>6.198164864555376</v>
      </c>
      <c r="G12" s="15">
        <v>6.801147236665208</v>
      </c>
      <c r="H12" s="16">
        <v>5.01362747413594</v>
      </c>
      <c r="I12" s="16">
        <v>-13.97232598714606</v>
      </c>
      <c r="J12" s="16">
        <v>0.2032285088225949</v>
      </c>
      <c r="K12" s="16">
        <v>12.230720484699686</v>
      </c>
    </row>
    <row r="13" spans="2:11" ht="10.5" customHeight="1">
      <c r="B13" s="11" t="s">
        <v>57</v>
      </c>
      <c r="C13" s="16">
        <v>29.336568783</v>
      </c>
      <c r="D13" s="15">
        <v>2.562289114616404</v>
      </c>
      <c r="E13" s="15">
        <v>2.4755767980654295</v>
      </c>
      <c r="F13" s="15">
        <v>4.195301327642052</v>
      </c>
      <c r="G13" s="15">
        <v>6.455130885274903</v>
      </c>
      <c r="H13" s="16">
        <v>10.20983334124641</v>
      </c>
      <c r="I13" s="16">
        <v>8.211614402236256</v>
      </c>
      <c r="J13" s="16">
        <v>7.764587804997247</v>
      </c>
      <c r="K13" s="16">
        <v>2.331073053188737</v>
      </c>
    </row>
    <row r="14" spans="2:11" ht="10.5" customHeight="1">
      <c r="B14" s="11" t="s">
        <v>58</v>
      </c>
      <c r="C14" s="16">
        <v>26.747194273</v>
      </c>
      <c r="D14" s="15">
        <v>0.9210132721831508</v>
      </c>
      <c r="E14" s="15">
        <v>1.681784498748947</v>
      </c>
      <c r="F14" s="15">
        <v>2.934235773865798</v>
      </c>
      <c r="G14" s="15">
        <v>5.8853726597413685</v>
      </c>
      <c r="H14" s="16">
        <v>14.463887891479565</v>
      </c>
      <c r="I14" s="16">
        <v>8.794279628482847</v>
      </c>
      <c r="J14" s="16">
        <v>11.531267204225637</v>
      </c>
      <c r="K14" s="16">
        <v>9.264159896418223</v>
      </c>
    </row>
    <row r="15" spans="2:11" ht="10.5" customHeight="1">
      <c r="B15" s="11" t="s">
        <v>38</v>
      </c>
      <c r="C15" s="16">
        <v>18.406095872</v>
      </c>
      <c r="D15" s="15">
        <v>3.0163588718020935</v>
      </c>
      <c r="E15" s="15">
        <v>3.1399637352532364</v>
      </c>
      <c r="F15" s="15">
        <v>3.1713944916359433</v>
      </c>
      <c r="G15" s="15">
        <v>4.050022305591801</v>
      </c>
      <c r="H15" s="16">
        <v>7.314459521243233</v>
      </c>
      <c r="I15" s="16">
        <v>2.8841112671123215</v>
      </c>
      <c r="J15" s="16">
        <v>-1.573646157370634</v>
      </c>
      <c r="K15" s="16">
        <v>2.4442698441378585</v>
      </c>
    </row>
    <row r="16" spans="2:11" ht="10.5" customHeight="1">
      <c r="B16" s="11" t="s">
        <v>40</v>
      </c>
      <c r="C16" s="16">
        <v>15.100731155</v>
      </c>
      <c r="D16" s="15">
        <v>3.3039079752336886</v>
      </c>
      <c r="E16" s="15">
        <v>4.251718072532883</v>
      </c>
      <c r="F16" s="15">
        <v>3.603755830996691</v>
      </c>
      <c r="G16" s="15">
        <v>3.3227197355595215</v>
      </c>
      <c r="H16" s="16">
        <v>2.4350115826936802</v>
      </c>
      <c r="I16" s="16">
        <v>-9.280486517974683</v>
      </c>
      <c r="J16" s="16">
        <v>-0.4847465159429576</v>
      </c>
      <c r="K16" s="16">
        <v>0.353818842491882</v>
      </c>
    </row>
    <row r="17" spans="2:11" ht="10.5" customHeight="1">
      <c r="B17" s="11" t="s">
        <v>39</v>
      </c>
      <c r="C17" s="16">
        <v>14.490184033</v>
      </c>
      <c r="D17" s="15" t="s">
        <v>0</v>
      </c>
      <c r="E17" s="15" t="s">
        <v>0</v>
      </c>
      <c r="F17" s="15" t="s">
        <v>0</v>
      </c>
      <c r="G17" s="15" t="s">
        <v>0</v>
      </c>
      <c r="H17" s="16">
        <v>-6.981731626526145</v>
      </c>
      <c r="I17" s="16">
        <v>-10.208475475266987</v>
      </c>
      <c r="J17" s="16">
        <v>-14.81349895885149</v>
      </c>
      <c r="K17" s="16">
        <v>-7.636995390248391</v>
      </c>
    </row>
    <row r="18" spans="2:11" ht="10.5" customHeight="1">
      <c r="B18" s="45" t="s">
        <v>74</v>
      </c>
      <c r="C18" s="16">
        <v>0.040713646</v>
      </c>
      <c r="D18" s="15">
        <v>5.023315279341881</v>
      </c>
      <c r="E18" s="15">
        <v>2.598179088789363</v>
      </c>
      <c r="F18" s="15">
        <v>0.11777803311652073</v>
      </c>
      <c r="G18" s="15">
        <v>0.00895850894120391</v>
      </c>
      <c r="H18" s="16">
        <v>-28.27786760982457</v>
      </c>
      <c r="I18" s="16">
        <v>-37.0283455914513</v>
      </c>
      <c r="J18" s="16">
        <v>-40.20992073048022</v>
      </c>
      <c r="K18" s="16">
        <v>-40.075271729743335</v>
      </c>
    </row>
    <row r="19" spans="2:11" ht="10.5" customHeight="1">
      <c r="B19" s="45" t="s">
        <v>75</v>
      </c>
      <c r="C19" s="16">
        <v>14.449470387</v>
      </c>
      <c r="D19" s="15" t="s">
        <v>0</v>
      </c>
      <c r="E19" s="15" t="s">
        <v>0</v>
      </c>
      <c r="F19" s="15" t="s">
        <v>0</v>
      </c>
      <c r="G19" s="15" t="s">
        <v>0</v>
      </c>
      <c r="H19" s="16">
        <v>-6.786463398590281</v>
      </c>
      <c r="I19" s="16">
        <v>-9.970416521369785</v>
      </c>
      <c r="J19" s="16">
        <v>-14.655824901224157</v>
      </c>
      <c r="K19" s="16">
        <v>-7.4959039306215285</v>
      </c>
    </row>
    <row r="20" spans="2:11" ht="10.5" customHeight="1">
      <c r="B20" s="11" t="s">
        <v>76</v>
      </c>
      <c r="C20" s="16">
        <v>8.213598146</v>
      </c>
      <c r="D20" s="15">
        <v>2.3940917067099154</v>
      </c>
      <c r="E20" s="15">
        <v>1.7817679606626182</v>
      </c>
      <c r="F20" s="15">
        <v>1.9261012605818886</v>
      </c>
      <c r="G20" s="15">
        <v>1.8072955792364276</v>
      </c>
      <c r="H20" s="16">
        <v>2.691810052588539</v>
      </c>
      <c r="I20" s="16">
        <v>-0.997363236319726</v>
      </c>
      <c r="J20" s="16">
        <v>-1.5707200120762987</v>
      </c>
      <c r="K20" s="16">
        <v>9.895223362243755</v>
      </c>
    </row>
    <row r="21" spans="2:11" ht="10.5" customHeight="1">
      <c r="B21" s="11" t="s">
        <v>77</v>
      </c>
      <c r="C21" s="16">
        <v>7.192517345</v>
      </c>
      <c r="D21" s="15">
        <v>0.4905226269200164</v>
      </c>
      <c r="E21" s="15">
        <v>0.7941109108676446</v>
      </c>
      <c r="F21" s="15">
        <v>0.8588676325582548</v>
      </c>
      <c r="G21" s="15">
        <v>1.5826200125861172</v>
      </c>
      <c r="H21" s="16">
        <v>13.085591584624323</v>
      </c>
      <c r="I21" s="16">
        <v>11.217995124352843</v>
      </c>
      <c r="J21" s="16">
        <v>12.01675610651507</v>
      </c>
      <c r="K21" s="16">
        <v>8.137109887061111</v>
      </c>
    </row>
    <row r="22" spans="2:11" ht="10.5" customHeight="1">
      <c r="B22" s="11" t="s">
        <v>26</v>
      </c>
      <c r="C22" s="16">
        <v>5.680264306</v>
      </c>
      <c r="D22" s="15">
        <v>4.363632794680608</v>
      </c>
      <c r="E22" s="15">
        <v>1.7986988669409214</v>
      </c>
      <c r="F22" s="15">
        <v>1.325117391637485</v>
      </c>
      <c r="G22" s="15">
        <v>1.2498683751807054</v>
      </c>
      <c r="H22" s="16">
        <v>2.7681752133150495</v>
      </c>
      <c r="I22" s="16">
        <v>0.3724572465801046</v>
      </c>
      <c r="J22" s="16">
        <v>-7.7603434617315115</v>
      </c>
      <c r="K22" s="16">
        <v>0.565713088361175</v>
      </c>
    </row>
    <row r="23" spans="2:11" ht="12" customHeight="1">
      <c r="B23" s="30" t="s">
        <v>27</v>
      </c>
      <c r="C23" s="18">
        <v>398.912683526</v>
      </c>
      <c r="D23" s="17">
        <v>68.99577351753187</v>
      </c>
      <c r="E23" s="17">
        <v>76.16459552555253</v>
      </c>
      <c r="F23" s="17">
        <v>83.23488245674446</v>
      </c>
      <c r="G23" s="17">
        <v>87.77555422394049</v>
      </c>
      <c r="H23" s="18" t="s">
        <v>0</v>
      </c>
      <c r="I23" s="18" t="s">
        <v>0</v>
      </c>
      <c r="J23" s="18" t="s">
        <v>0</v>
      </c>
      <c r="K23" s="18" t="s">
        <v>0</v>
      </c>
    </row>
    <row r="24" spans="2:14" ht="12" customHeight="1">
      <c r="B24" s="40" t="s">
        <v>13</v>
      </c>
      <c r="C24" s="41"/>
      <c r="D24" s="42"/>
      <c r="E24" s="42"/>
      <c r="F24" s="42"/>
      <c r="G24" s="42"/>
      <c r="H24" s="43"/>
      <c r="I24" s="43"/>
      <c r="J24" s="43"/>
      <c r="K24" s="43"/>
      <c r="N24" s="29"/>
    </row>
    <row r="25" spans="2:11" ht="10.5" customHeight="1">
      <c r="B25" s="11" t="s">
        <v>25</v>
      </c>
      <c r="C25" s="13">
        <v>186.893</v>
      </c>
      <c r="D25" s="12">
        <v>41.09547523414736</v>
      </c>
      <c r="E25" s="12">
        <v>47.28643462993228</v>
      </c>
      <c r="F25" s="12">
        <v>45.246499168253465</v>
      </c>
      <c r="G25" s="12">
        <v>38.45060280623792</v>
      </c>
      <c r="H25" s="13">
        <v>1.5775517774442083</v>
      </c>
      <c r="I25" s="13">
        <v>-9.450140588218915</v>
      </c>
      <c r="J25" s="13">
        <v>2.470247231925704</v>
      </c>
      <c r="K25" s="13">
        <v>0.8840472520790454</v>
      </c>
    </row>
    <row r="26" spans="2:11" ht="10.5" customHeight="1">
      <c r="B26" s="46" t="s">
        <v>46</v>
      </c>
      <c r="C26" s="16">
        <v>98.735295289</v>
      </c>
      <c r="D26" s="15">
        <v>19.562657920417333</v>
      </c>
      <c r="E26" s="15">
        <v>23.365796271432103</v>
      </c>
      <c r="F26" s="15">
        <v>23.97395883901126</v>
      </c>
      <c r="G26" s="15">
        <v>20.31339655371765</v>
      </c>
      <c r="H26" s="16">
        <v>1.5349464993578366</v>
      </c>
      <c r="I26" s="16">
        <v>-8.129082363761986</v>
      </c>
      <c r="J26" s="16">
        <v>0.005839431996434996</v>
      </c>
      <c r="K26" s="16">
        <v>3.2457694734600695</v>
      </c>
    </row>
    <row r="27" spans="2:11" ht="10.5" customHeight="1">
      <c r="B27" s="11" t="s">
        <v>26</v>
      </c>
      <c r="C27" s="16">
        <v>88.257256331</v>
      </c>
      <c r="D27" s="15">
        <v>33.04741612671142</v>
      </c>
      <c r="E27" s="15">
        <v>28.650062787282156</v>
      </c>
      <c r="F27" s="15">
        <v>22.13435186365921</v>
      </c>
      <c r="G27" s="15">
        <v>18.15768759638728</v>
      </c>
      <c r="H27" s="16">
        <v>1.066804883890704</v>
      </c>
      <c r="I27" s="16">
        <v>3.995230191535115</v>
      </c>
      <c r="J27" s="16">
        <v>-5.92415927332458</v>
      </c>
      <c r="K27" s="16">
        <v>-3.198909008138129</v>
      </c>
    </row>
    <row r="28" spans="2:11" ht="10.5" customHeight="1">
      <c r="B28" s="11" t="s">
        <v>41</v>
      </c>
      <c r="C28" s="16">
        <v>28.094852438</v>
      </c>
      <c r="D28" s="15">
        <v>9.702747627586948</v>
      </c>
      <c r="E28" s="15">
        <v>8.064673534467383</v>
      </c>
      <c r="F28" s="15">
        <v>7.259503198036704</v>
      </c>
      <c r="G28" s="15">
        <v>5.78012023988808</v>
      </c>
      <c r="H28" s="16">
        <v>0.63674262990292</v>
      </c>
      <c r="I28" s="16">
        <v>-8.24654596400224</v>
      </c>
      <c r="J28" s="16">
        <v>-2.3811373479912024</v>
      </c>
      <c r="K28" s="16">
        <v>0.6980534148236073</v>
      </c>
    </row>
    <row r="29" spans="2:11" ht="10.5" customHeight="1">
      <c r="B29" s="11" t="s">
        <v>39</v>
      </c>
      <c r="C29" s="16">
        <v>12.42603638</v>
      </c>
      <c r="D29" s="15" t="s">
        <v>0</v>
      </c>
      <c r="E29" s="15" t="s">
        <v>0</v>
      </c>
      <c r="F29" s="15" t="s">
        <v>0</v>
      </c>
      <c r="G29" s="15" t="s">
        <v>0</v>
      </c>
      <c r="H29" s="16">
        <v>-4.089664639603141</v>
      </c>
      <c r="I29" s="16">
        <v>-7.854667191731668</v>
      </c>
      <c r="J29" s="16">
        <v>-11.312276746618943</v>
      </c>
      <c r="K29" s="16">
        <v>-5.980762522432636</v>
      </c>
    </row>
    <row r="30" spans="2:11" ht="10.5" customHeight="1">
      <c r="B30" s="45" t="s">
        <v>78</v>
      </c>
      <c r="C30" s="15" t="s">
        <v>0</v>
      </c>
      <c r="D30" s="15">
        <v>0.8498820702457568</v>
      </c>
      <c r="E30" s="15" t="s">
        <v>65</v>
      </c>
      <c r="F30" s="15" t="s">
        <v>65</v>
      </c>
      <c r="G30" s="15" t="s">
        <v>65</v>
      </c>
      <c r="H30" s="16" t="s">
        <v>65</v>
      </c>
      <c r="I30" s="16" t="s">
        <v>65</v>
      </c>
      <c r="J30" s="16" t="s">
        <v>65</v>
      </c>
      <c r="K30" s="16" t="s">
        <v>65</v>
      </c>
    </row>
    <row r="31" spans="2:11" ht="10.5" customHeight="1">
      <c r="B31" s="11" t="s">
        <v>66</v>
      </c>
      <c r="C31" s="16">
        <v>10.111330244</v>
      </c>
      <c r="D31" s="15">
        <v>1.81711884475008</v>
      </c>
      <c r="E31" s="15">
        <v>2.138067355687055</v>
      </c>
      <c r="F31" s="15">
        <v>2.2457508233242094</v>
      </c>
      <c r="G31" s="15">
        <v>2.0802638036456407</v>
      </c>
      <c r="H31" s="16">
        <v>2.8362240311669007</v>
      </c>
      <c r="I31" s="16">
        <v>-1.8892788042379705</v>
      </c>
      <c r="J31" s="16">
        <v>-3.3071891974658096</v>
      </c>
      <c r="K31" s="16">
        <v>5.677416127005652</v>
      </c>
    </row>
    <row r="32" spans="2:11" ht="10.5" customHeight="1">
      <c r="B32" s="11" t="s">
        <v>42</v>
      </c>
      <c r="C32" s="16">
        <v>9.318538552</v>
      </c>
      <c r="D32" s="15">
        <v>0.6434323895231432</v>
      </c>
      <c r="E32" s="15">
        <v>1.042378549235311</v>
      </c>
      <c r="F32" s="15">
        <v>1.2000692771398198</v>
      </c>
      <c r="G32" s="15">
        <v>1.9171580776035881</v>
      </c>
      <c r="H32" s="16">
        <v>11.162843903960894</v>
      </c>
      <c r="I32" s="16">
        <v>0.5285513700780786</v>
      </c>
      <c r="J32" s="16">
        <v>1.4441650861074962</v>
      </c>
      <c r="K32" s="16">
        <v>7.858128391408359</v>
      </c>
    </row>
    <row r="33" spans="2:11" ht="10.5" customHeight="1">
      <c r="B33" s="11" t="s">
        <v>79</v>
      </c>
      <c r="C33" s="16">
        <v>7.264006979</v>
      </c>
      <c r="D33" s="15">
        <v>0.09736197265307715</v>
      </c>
      <c r="E33" s="15">
        <v>0.33299521605534965</v>
      </c>
      <c r="F33" s="15">
        <v>2.0369979425760856</v>
      </c>
      <c r="G33" s="15">
        <v>1.4944671396535407</v>
      </c>
      <c r="H33" s="16">
        <v>-0.5327159695437178</v>
      </c>
      <c r="I33" s="16">
        <v>-34.34237844641389</v>
      </c>
      <c r="J33" s="16">
        <v>3.238488578612464</v>
      </c>
      <c r="K33" s="16">
        <v>25.889871240216422</v>
      </c>
    </row>
    <row r="34" spans="2:11" ht="10.5" customHeight="1">
      <c r="B34" s="11" t="s">
        <v>73</v>
      </c>
      <c r="C34" s="16">
        <v>7.184563802</v>
      </c>
      <c r="D34" s="15">
        <v>0.5869096898344163</v>
      </c>
      <c r="E34" s="15">
        <v>0.5827006689907493</v>
      </c>
      <c r="F34" s="15">
        <v>0.6802906754306517</v>
      </c>
      <c r="G34" s="15">
        <v>1.4781228247541456</v>
      </c>
      <c r="H34" s="16">
        <v>16.155631852431807</v>
      </c>
      <c r="I34" s="16">
        <v>6.5668330686042165</v>
      </c>
      <c r="J34" s="16">
        <v>-1.9123802918020405</v>
      </c>
      <c r="K34" s="16">
        <v>11.412872356361703</v>
      </c>
    </row>
    <row r="35" spans="2:11" ht="10.5" customHeight="1">
      <c r="B35" s="11" t="s">
        <v>43</v>
      </c>
      <c r="C35" s="16">
        <v>6.704954661</v>
      </c>
      <c r="D35" s="15">
        <v>1.5663715300824097</v>
      </c>
      <c r="E35" s="15">
        <v>1.592590870710521</v>
      </c>
      <c r="F35" s="15">
        <v>1.4283274955515408</v>
      </c>
      <c r="G35" s="15">
        <v>1.3794499981483768</v>
      </c>
      <c r="H35" s="16">
        <v>3.4510447988898907</v>
      </c>
      <c r="I35" s="16">
        <v>-8.434346858498865</v>
      </c>
      <c r="J35" s="16">
        <v>6.075073450607893</v>
      </c>
      <c r="K35" s="16">
        <v>12.596285790542417</v>
      </c>
    </row>
    <row r="36" spans="2:11" ht="10.5" customHeight="1">
      <c r="B36" s="11" t="s">
        <v>80</v>
      </c>
      <c r="C36" s="16">
        <v>6.699007269</v>
      </c>
      <c r="D36" s="15">
        <v>0.9148008205294464</v>
      </c>
      <c r="E36" s="15">
        <v>1.116211905667906</v>
      </c>
      <c r="F36" s="15">
        <v>1.3052780345429302</v>
      </c>
      <c r="G36" s="15">
        <v>1.3782264059992593</v>
      </c>
      <c r="H36" s="16">
        <v>4.777751714561762</v>
      </c>
      <c r="I36" s="16">
        <v>1.184154417340988</v>
      </c>
      <c r="J36" s="16">
        <v>-2.8651710869412206</v>
      </c>
      <c r="K36" s="16">
        <v>4.46711607641419</v>
      </c>
    </row>
    <row r="37" spans="2:11" ht="12" customHeight="1">
      <c r="B37" s="30" t="s">
        <v>27</v>
      </c>
      <c r="C37" s="18">
        <v>350.527510276</v>
      </c>
      <c r="D37" s="17">
        <v>89.4716342358183</v>
      </c>
      <c r="E37" s="17">
        <v>90.80611551802872</v>
      </c>
      <c r="F37" s="17">
        <v>83.53706847851461</v>
      </c>
      <c r="G37" s="17">
        <v>72.11609889231784</v>
      </c>
      <c r="H37" s="18" t="s">
        <v>0</v>
      </c>
      <c r="I37" s="18" t="s">
        <v>0</v>
      </c>
      <c r="J37" s="18" t="s">
        <v>0</v>
      </c>
      <c r="K37" s="18" t="s">
        <v>0</v>
      </c>
    </row>
    <row r="38" spans="2:11" ht="3.7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2" customHeight="1">
      <c r="B39" s="49" t="s">
        <v>81</v>
      </c>
      <c r="C39" s="49"/>
      <c r="D39" s="49"/>
      <c r="E39" s="49"/>
      <c r="F39" s="49"/>
      <c r="G39" s="49"/>
      <c r="H39" s="49"/>
      <c r="I39" s="49"/>
      <c r="J39" s="49"/>
      <c r="K39" s="49"/>
    </row>
    <row r="40" spans="2:11" ht="9" customHeight="1">
      <c r="B40" s="21" t="s">
        <v>82</v>
      </c>
      <c r="C40" s="21"/>
      <c r="D40" s="21"/>
      <c r="E40" s="21"/>
      <c r="F40" s="21"/>
      <c r="G40" s="21"/>
      <c r="H40" s="21"/>
      <c r="I40" s="21"/>
      <c r="J40" s="21"/>
      <c r="K40" s="21"/>
    </row>
    <row r="41" spans="2:11" ht="9" customHeight="1">
      <c r="B41" s="21" t="s">
        <v>83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11" ht="3.75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4" spans="2:11" ht="10.5" customHeight="1">
      <c r="B44" s="14"/>
      <c r="C44" s="16"/>
      <c r="D44" s="15"/>
      <c r="E44" s="15"/>
      <c r="F44" s="15"/>
      <c r="G44" s="15"/>
      <c r="H44" s="16"/>
      <c r="I44" s="16"/>
      <c r="J44" s="16"/>
      <c r="K44" s="16"/>
    </row>
    <row r="45" spans="2:11" ht="10.5" customHeight="1">
      <c r="B45" s="14"/>
      <c r="C45" s="16"/>
      <c r="D45" s="15"/>
      <c r="E45" s="15"/>
      <c r="F45" s="15"/>
      <c r="G45" s="15"/>
      <c r="H45" s="16"/>
      <c r="I45" s="16"/>
      <c r="J45" s="16"/>
      <c r="K45" s="16"/>
    </row>
    <row r="46" spans="2:11" ht="10.5" customHeight="1">
      <c r="B46" s="14"/>
      <c r="C46" s="16"/>
      <c r="D46" s="15"/>
      <c r="E46" s="15"/>
      <c r="F46" s="15"/>
      <c r="G46" s="15"/>
      <c r="H46" s="16"/>
      <c r="I46" s="16"/>
      <c r="J46" s="16"/>
      <c r="K46" s="16"/>
    </row>
  </sheetData>
  <sheetProtection/>
  <mergeCells count="5">
    <mergeCell ref="B2:K2"/>
    <mergeCell ref="B3:K3"/>
    <mergeCell ref="C4:C5"/>
    <mergeCell ref="D4:G5"/>
    <mergeCell ref="H4:K5"/>
  </mergeCells>
  <conditionalFormatting sqref="F11:G11 D24:E24">
    <cfRule type="cellIs" priority="9" dxfId="126" operator="lessThan" stopIfTrue="1">
      <formula>0</formula>
    </cfRule>
    <cfRule type="cellIs" priority="10" dxfId="126" operator="greaterThan" stopIfTrue="1">
      <formula>100</formula>
    </cfRule>
  </conditionalFormatting>
  <conditionalFormatting sqref="F11:K11 J23:K23 J26:K26 F36:K36">
    <cfRule type="cellIs" priority="8" dxfId="127" operator="equal" stopIfTrue="1">
      <formula>"""-"""</formula>
    </cfRule>
  </conditionalFormatting>
  <conditionalFormatting sqref="F10:G10">
    <cfRule type="cellIs" priority="6" dxfId="126" operator="lessThan" stopIfTrue="1">
      <formula>0</formula>
    </cfRule>
    <cfRule type="cellIs" priority="7" dxfId="126" operator="greaterThan" stopIfTrue="1">
      <formula>100</formula>
    </cfRule>
  </conditionalFormatting>
  <conditionalFormatting sqref="F12:G15">
    <cfRule type="cellIs" priority="4" dxfId="126" operator="lessThan" stopIfTrue="1">
      <formula>0</formula>
    </cfRule>
    <cfRule type="cellIs" priority="5" dxfId="126" operator="greaterThan" stopIfTrue="1">
      <formula>100</formula>
    </cfRule>
  </conditionalFormatting>
  <conditionalFormatting sqref="F36:G36">
    <cfRule type="cellIs" priority="2" dxfId="126" operator="lessThan" stopIfTrue="1">
      <formula>0</formula>
    </cfRule>
    <cfRule type="cellIs" priority="3" dxfId="126" operator="greaterThan" stopIfTrue="1">
      <formula>100</formula>
    </cfRule>
  </conditionalFormatting>
  <conditionalFormatting sqref="J37:K37">
    <cfRule type="cellIs" priority="1" dxfId="127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 transitionEvaluation="1"/>
  <dimension ref="A1:N53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6.28125" style="3" customWidth="1"/>
    <col min="3" max="3" width="6.7109375" style="3" customWidth="1"/>
    <col min="4" max="11" width="6.421875" style="3" customWidth="1"/>
    <col min="12" max="12" width="1.7109375" style="3" customWidth="1"/>
    <col min="13" max="16384" width="6.7109375" style="3" customWidth="1"/>
  </cols>
  <sheetData>
    <row r="1" spans="1:13" s="39" customFormat="1" ht="15" customHeight="1">
      <c r="A1" s="36"/>
      <c r="B1" s="32" t="s">
        <v>48</v>
      </c>
      <c r="C1" s="33"/>
      <c r="D1" s="33"/>
      <c r="E1" s="33"/>
      <c r="F1" s="33"/>
      <c r="G1" s="33"/>
      <c r="H1" s="33"/>
      <c r="I1" s="33"/>
      <c r="J1" s="33"/>
      <c r="K1" s="33"/>
      <c r="L1" s="37"/>
      <c r="M1" s="38"/>
    </row>
    <row r="2" spans="1:13" s="39" customFormat="1" ht="39" customHeight="1">
      <c r="A2" s="37"/>
      <c r="B2" s="51" t="s">
        <v>52</v>
      </c>
      <c r="C2" s="51"/>
      <c r="D2" s="51"/>
      <c r="E2" s="51"/>
      <c r="F2" s="51"/>
      <c r="G2" s="51"/>
      <c r="H2" s="51"/>
      <c r="I2" s="51"/>
      <c r="J2" s="51"/>
      <c r="K2" s="51"/>
      <c r="L2" s="37"/>
      <c r="M2" s="38"/>
    </row>
    <row r="3" spans="1:13" s="39" customFormat="1" ht="21" customHeight="1">
      <c r="A3" s="37"/>
      <c r="B3" s="52" t="s">
        <v>16</v>
      </c>
      <c r="C3" s="52"/>
      <c r="D3" s="52"/>
      <c r="E3" s="52"/>
      <c r="F3" s="52"/>
      <c r="G3" s="52"/>
      <c r="H3" s="52"/>
      <c r="I3" s="52"/>
      <c r="J3" s="52"/>
      <c r="K3" s="52"/>
      <c r="L3" s="37"/>
      <c r="M3" s="38"/>
    </row>
    <row r="4" spans="1:12" ht="10.5" customHeight="1">
      <c r="A4" s="2"/>
      <c r="B4" s="22"/>
      <c r="C4" s="53" t="s">
        <v>1</v>
      </c>
      <c r="D4" s="55" t="s">
        <v>2</v>
      </c>
      <c r="E4" s="56"/>
      <c r="F4" s="56"/>
      <c r="G4" s="56"/>
      <c r="H4" s="53" t="s">
        <v>3</v>
      </c>
      <c r="I4" s="58"/>
      <c r="J4" s="58"/>
      <c r="K4" s="58"/>
      <c r="L4" s="1"/>
    </row>
    <row r="5" spans="1:13" ht="10.5" customHeight="1">
      <c r="A5" s="2"/>
      <c r="B5" s="22"/>
      <c r="C5" s="54" t="s">
        <v>1</v>
      </c>
      <c r="D5" s="57"/>
      <c r="E5" s="56"/>
      <c r="F5" s="56"/>
      <c r="G5" s="56"/>
      <c r="H5" s="59"/>
      <c r="I5" s="58"/>
      <c r="J5" s="58"/>
      <c r="K5" s="58"/>
      <c r="L5" s="1"/>
      <c r="M5" s="2"/>
    </row>
    <row r="6" spans="1:13" ht="2.25" customHeight="1">
      <c r="A6" s="2"/>
      <c r="B6" s="23"/>
      <c r="C6" s="24"/>
      <c r="D6" s="24"/>
      <c r="E6" s="25"/>
      <c r="F6" s="25"/>
      <c r="G6" s="25"/>
      <c r="H6" s="25"/>
      <c r="I6" s="25"/>
      <c r="J6" s="25"/>
      <c r="K6" s="25"/>
      <c r="L6" s="2"/>
      <c r="M6" s="2"/>
    </row>
    <row r="7" spans="1:13" ht="13.5" customHeight="1">
      <c r="A7" s="2"/>
      <c r="B7" s="7"/>
      <c r="C7" s="27">
        <v>2017</v>
      </c>
      <c r="D7" s="19">
        <v>2000</v>
      </c>
      <c r="E7" s="26">
        <v>2005</v>
      </c>
      <c r="F7" s="26">
        <v>2010</v>
      </c>
      <c r="G7" s="27">
        <v>2017</v>
      </c>
      <c r="H7" s="28" t="s">
        <v>53</v>
      </c>
      <c r="I7" s="26" t="s">
        <v>49</v>
      </c>
      <c r="J7" s="26" t="s">
        <v>54</v>
      </c>
      <c r="K7" s="8">
        <v>2017</v>
      </c>
      <c r="L7" s="2"/>
      <c r="M7" s="2"/>
    </row>
    <row r="8" spans="1:13" ht="3.7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2"/>
      <c r="M8" s="2"/>
    </row>
    <row r="9" spans="2:11" s="6" customFormat="1" ht="12" customHeight="1">
      <c r="B9" s="9" t="s">
        <v>10</v>
      </c>
      <c r="C9" s="10"/>
      <c r="D9" s="9"/>
      <c r="E9" s="9"/>
      <c r="F9" s="9"/>
      <c r="G9" s="9"/>
      <c r="H9" s="9"/>
      <c r="I9" s="9"/>
      <c r="J9" s="9"/>
      <c r="K9" s="9"/>
    </row>
    <row r="10" spans="2:11" s="6" customFormat="1" ht="10.5" customHeight="1">
      <c r="B10" s="11" t="s">
        <v>55</v>
      </c>
      <c r="C10" s="13">
        <v>158.439</v>
      </c>
      <c r="D10" s="12">
        <v>18.24173674604735</v>
      </c>
      <c r="E10" s="12">
        <v>26.64711552263497</v>
      </c>
      <c r="F10" s="12">
        <v>36.663921416042875</v>
      </c>
      <c r="G10" s="12">
        <v>34.86244386305777</v>
      </c>
      <c r="H10" s="13">
        <v>2.8868637690506516</v>
      </c>
      <c r="I10" s="13">
        <v>-6.45922156195785</v>
      </c>
      <c r="J10" s="13">
        <v>-9.379979901201352</v>
      </c>
      <c r="K10" s="13">
        <v>0.11198535186356384</v>
      </c>
    </row>
    <row r="11" spans="2:11" s="6" customFormat="1" ht="10.5" customHeight="1">
      <c r="B11" s="11" t="s">
        <v>19</v>
      </c>
      <c r="C11" s="16">
        <v>129.756</v>
      </c>
      <c r="D11" s="15">
        <v>28.678905129996767</v>
      </c>
      <c r="E11" s="15">
        <v>30.99568007105652</v>
      </c>
      <c r="F11" s="15">
        <v>28.438409298666944</v>
      </c>
      <c r="G11" s="15">
        <v>28.551122298770654</v>
      </c>
      <c r="H11" s="16">
        <v>3.6886474506359734</v>
      </c>
      <c r="I11" s="16">
        <v>-11.66144750794107</v>
      </c>
      <c r="J11" s="16">
        <v>4.009125775502587</v>
      </c>
      <c r="K11" s="16">
        <v>10.746747215445552</v>
      </c>
    </row>
    <row r="12" spans="2:11" s="6" customFormat="1" ht="10.5" customHeight="1">
      <c r="B12" s="46" t="s">
        <v>56</v>
      </c>
      <c r="C12" s="16">
        <v>30.909105835</v>
      </c>
      <c r="D12" s="15">
        <v>6.449285810039772</v>
      </c>
      <c r="E12" s="15">
        <v>6.709871833705665</v>
      </c>
      <c r="F12" s="15">
        <v>6.198164864555376</v>
      </c>
      <c r="G12" s="15">
        <v>6.801147236665208</v>
      </c>
      <c r="H12" s="16">
        <v>5.01362747413594</v>
      </c>
      <c r="I12" s="16">
        <v>-13.97232598714606</v>
      </c>
      <c r="J12" s="16">
        <v>0.2032285088225949</v>
      </c>
      <c r="K12" s="16">
        <v>12.230720484699686</v>
      </c>
    </row>
    <row r="13" spans="2:11" s="6" customFormat="1" ht="10.5" customHeight="1">
      <c r="B13" s="11" t="s">
        <v>57</v>
      </c>
      <c r="C13" s="16">
        <v>29.336568783</v>
      </c>
      <c r="D13" s="15">
        <v>2.562289114616404</v>
      </c>
      <c r="E13" s="15">
        <v>2.4755767980654295</v>
      </c>
      <c r="F13" s="15">
        <v>4.195301327642052</v>
      </c>
      <c r="G13" s="15">
        <v>6.455130885274903</v>
      </c>
      <c r="H13" s="16">
        <v>10.20983334124641</v>
      </c>
      <c r="I13" s="16">
        <v>8.211614402236256</v>
      </c>
      <c r="J13" s="16">
        <v>7.764587804997247</v>
      </c>
      <c r="K13" s="16">
        <v>2.331073053188737</v>
      </c>
    </row>
    <row r="14" spans="2:11" s="6" customFormat="1" ht="10.5" customHeight="1">
      <c r="B14" s="11" t="s">
        <v>58</v>
      </c>
      <c r="C14" s="16">
        <v>26.747194273</v>
      </c>
      <c r="D14" s="15">
        <v>0.9210132721831508</v>
      </c>
      <c r="E14" s="15">
        <v>1.681784498748947</v>
      </c>
      <c r="F14" s="15">
        <v>2.934235773865798</v>
      </c>
      <c r="G14" s="15">
        <v>5.8853726597413685</v>
      </c>
      <c r="H14" s="16">
        <v>14.463887891479565</v>
      </c>
      <c r="I14" s="16">
        <v>8.794279628482847</v>
      </c>
      <c r="J14" s="16">
        <v>11.531267204225637</v>
      </c>
      <c r="K14" s="16">
        <v>9.264159896418223</v>
      </c>
    </row>
    <row r="15" spans="2:11" s="6" customFormat="1" ht="10.5" customHeight="1">
      <c r="B15" s="11" t="s">
        <v>20</v>
      </c>
      <c r="C15" s="16">
        <v>18.406095872</v>
      </c>
      <c r="D15" s="15">
        <v>3.0163588718020935</v>
      </c>
      <c r="E15" s="15">
        <v>3.1399637352532364</v>
      </c>
      <c r="F15" s="15">
        <v>3.1713944916359433</v>
      </c>
      <c r="G15" s="15">
        <v>4.050022305591801</v>
      </c>
      <c r="H15" s="16">
        <v>7.314459521243233</v>
      </c>
      <c r="I15" s="16">
        <v>2.8841112671123215</v>
      </c>
      <c r="J15" s="16">
        <v>-1.573646157370634</v>
      </c>
      <c r="K15" s="16">
        <v>2.4442698441378585</v>
      </c>
    </row>
    <row r="16" spans="2:11" s="6" customFormat="1" ht="10.5" customHeight="1">
      <c r="B16" s="11" t="s">
        <v>22</v>
      </c>
      <c r="C16" s="16">
        <v>15.100731155</v>
      </c>
      <c r="D16" s="15">
        <v>3.3039079752336886</v>
      </c>
      <c r="E16" s="15">
        <v>4.251718072532883</v>
      </c>
      <c r="F16" s="15">
        <v>3.603755830996691</v>
      </c>
      <c r="G16" s="15">
        <v>3.3227197355595215</v>
      </c>
      <c r="H16" s="16">
        <v>2.4350115826936802</v>
      </c>
      <c r="I16" s="16">
        <v>-9.280486517974683</v>
      </c>
      <c r="J16" s="16">
        <v>-0.4847465159429576</v>
      </c>
      <c r="K16" s="16">
        <v>0.353818842491882</v>
      </c>
    </row>
    <row r="17" spans="2:11" s="6" customFormat="1" ht="10.5" customHeight="1">
      <c r="B17" s="11" t="s">
        <v>21</v>
      </c>
      <c r="C17" s="16">
        <v>14.490184033</v>
      </c>
      <c r="D17" s="15" t="s">
        <v>0</v>
      </c>
      <c r="E17" s="15" t="s">
        <v>0</v>
      </c>
      <c r="F17" s="15" t="s">
        <v>0</v>
      </c>
      <c r="G17" s="15" t="s">
        <v>0</v>
      </c>
      <c r="H17" s="16">
        <v>-6.981731626526145</v>
      </c>
      <c r="I17" s="16">
        <v>-10.208475475266987</v>
      </c>
      <c r="J17" s="16">
        <v>-14.81349895885149</v>
      </c>
      <c r="K17" s="16">
        <v>-7.636995390248391</v>
      </c>
    </row>
    <row r="18" spans="2:11" s="6" customFormat="1" ht="10.5" customHeight="1">
      <c r="B18" s="45" t="s">
        <v>59</v>
      </c>
      <c r="C18" s="16">
        <v>0.040713646</v>
      </c>
      <c r="D18" s="15">
        <v>5.023315279341881</v>
      </c>
      <c r="E18" s="15">
        <v>2.598179088789363</v>
      </c>
      <c r="F18" s="15">
        <v>0.11777803311652073</v>
      </c>
      <c r="G18" s="15">
        <v>0.00895850894120391</v>
      </c>
      <c r="H18" s="16">
        <v>-28.27786760982457</v>
      </c>
      <c r="I18" s="16">
        <v>-37.0283455914513</v>
      </c>
      <c r="J18" s="16">
        <v>-40.20992073048022</v>
      </c>
      <c r="K18" s="16">
        <v>-40.075271729743335</v>
      </c>
    </row>
    <row r="19" spans="2:11" s="6" customFormat="1" ht="10.5" customHeight="1">
      <c r="B19" s="45" t="s">
        <v>60</v>
      </c>
      <c r="C19" s="16">
        <v>14.449470387</v>
      </c>
      <c r="D19" s="15" t="s">
        <v>0</v>
      </c>
      <c r="E19" s="15" t="s">
        <v>0</v>
      </c>
      <c r="F19" s="15" t="s">
        <v>0</v>
      </c>
      <c r="G19" s="15" t="s">
        <v>0</v>
      </c>
      <c r="H19" s="16">
        <v>-6.786463398590281</v>
      </c>
      <c r="I19" s="16">
        <v>-9.970416521369785</v>
      </c>
      <c r="J19" s="16">
        <v>-14.655824901224157</v>
      </c>
      <c r="K19" s="16">
        <v>-7.4959039306215285</v>
      </c>
    </row>
    <row r="20" spans="2:11" s="6" customFormat="1" ht="10.5" customHeight="1">
      <c r="B20" s="11" t="s">
        <v>61</v>
      </c>
      <c r="C20" s="16">
        <v>8.213598146</v>
      </c>
      <c r="D20" s="15">
        <v>2.3940917067099154</v>
      </c>
      <c r="E20" s="15">
        <v>1.7817679606626182</v>
      </c>
      <c r="F20" s="15">
        <v>1.9261012605818886</v>
      </c>
      <c r="G20" s="15">
        <v>1.8072955792364276</v>
      </c>
      <c r="H20" s="16">
        <v>2.691810052588539</v>
      </c>
      <c r="I20" s="16">
        <v>-0.997363236319726</v>
      </c>
      <c r="J20" s="16">
        <v>-1.5707200120762987</v>
      </c>
      <c r="K20" s="16">
        <v>9.895223362243755</v>
      </c>
    </row>
    <row r="21" spans="2:11" s="6" customFormat="1" ht="10.5" customHeight="1">
      <c r="B21" s="11" t="s">
        <v>62</v>
      </c>
      <c r="C21" s="16">
        <v>7.192517345</v>
      </c>
      <c r="D21" s="15">
        <v>0.4905226269200164</v>
      </c>
      <c r="E21" s="15">
        <v>0.7941109108676446</v>
      </c>
      <c r="F21" s="15">
        <v>0.8588676325582548</v>
      </c>
      <c r="G21" s="15">
        <v>1.5826200125861172</v>
      </c>
      <c r="H21" s="16">
        <v>13.085591584624323</v>
      </c>
      <c r="I21" s="16">
        <v>11.217995124352843</v>
      </c>
      <c r="J21" s="16">
        <v>12.01675610651507</v>
      </c>
      <c r="K21" s="16">
        <v>8.137109887061111</v>
      </c>
    </row>
    <row r="22" spans="2:11" s="6" customFormat="1" ht="10.5" customHeight="1">
      <c r="B22" s="11" t="s">
        <v>23</v>
      </c>
      <c r="C22" s="16">
        <v>5.680264306</v>
      </c>
      <c r="D22" s="15">
        <v>4.363632794680608</v>
      </c>
      <c r="E22" s="15">
        <v>1.7986988669409214</v>
      </c>
      <c r="F22" s="15">
        <v>1.325117391637485</v>
      </c>
      <c r="G22" s="15">
        <v>1.2498683751807054</v>
      </c>
      <c r="H22" s="16">
        <v>2.7681752133150495</v>
      </c>
      <c r="I22" s="16">
        <v>0.3724572465801046</v>
      </c>
      <c r="J22" s="16">
        <v>-7.7603434617315115</v>
      </c>
      <c r="K22" s="16">
        <v>0.565713088361175</v>
      </c>
    </row>
    <row r="23" spans="2:11" s="6" customFormat="1" ht="12" customHeight="1">
      <c r="B23" s="30" t="s">
        <v>24</v>
      </c>
      <c r="C23" s="18">
        <v>398.912683526</v>
      </c>
      <c r="D23" s="17">
        <v>68.99577351753187</v>
      </c>
      <c r="E23" s="17">
        <v>76.16459552555253</v>
      </c>
      <c r="F23" s="17">
        <v>83.23488245674446</v>
      </c>
      <c r="G23" s="17">
        <v>87.77555422394049</v>
      </c>
      <c r="H23" s="18" t="s">
        <v>0</v>
      </c>
      <c r="I23" s="18" t="s">
        <v>0</v>
      </c>
      <c r="J23" s="18" t="s">
        <v>0</v>
      </c>
      <c r="K23" s="18" t="s">
        <v>0</v>
      </c>
    </row>
    <row r="24" spans="2:14" s="6" customFormat="1" ht="12" customHeight="1">
      <c r="B24" s="40" t="s">
        <v>11</v>
      </c>
      <c r="C24" s="41"/>
      <c r="D24" s="42"/>
      <c r="E24" s="42"/>
      <c r="F24" s="42"/>
      <c r="G24" s="42"/>
      <c r="H24" s="43"/>
      <c r="I24" s="43"/>
      <c r="J24" s="43"/>
      <c r="K24" s="43"/>
      <c r="N24" s="29"/>
    </row>
    <row r="25" spans="2:11" s="6" customFormat="1" ht="10.5" customHeight="1">
      <c r="B25" s="11" t="s">
        <v>19</v>
      </c>
      <c r="C25" s="13">
        <v>186.893</v>
      </c>
      <c r="D25" s="12">
        <v>41.09547523414736</v>
      </c>
      <c r="E25" s="12">
        <v>47.28643462993228</v>
      </c>
      <c r="F25" s="12">
        <v>45.246499168253465</v>
      </c>
      <c r="G25" s="12">
        <v>38.45060280623792</v>
      </c>
      <c r="H25" s="13">
        <v>1.5775517774442083</v>
      </c>
      <c r="I25" s="13">
        <v>-9.450140588218915</v>
      </c>
      <c r="J25" s="13">
        <v>2.470247231925704</v>
      </c>
      <c r="K25" s="13">
        <v>0.8840472520790454</v>
      </c>
    </row>
    <row r="26" spans="2:11" s="6" customFormat="1" ht="10.5" customHeight="1">
      <c r="B26" s="46" t="s">
        <v>63</v>
      </c>
      <c r="C26" s="16">
        <v>98.735295289</v>
      </c>
      <c r="D26" s="15">
        <v>19.562657920417333</v>
      </c>
      <c r="E26" s="15">
        <v>23.365796271432103</v>
      </c>
      <c r="F26" s="15">
        <v>23.97395883901126</v>
      </c>
      <c r="G26" s="15">
        <v>20.31339655371765</v>
      </c>
      <c r="H26" s="16">
        <v>1.5349464993578366</v>
      </c>
      <c r="I26" s="16">
        <v>-8.129082363761986</v>
      </c>
      <c r="J26" s="16">
        <v>0.005839431996434996</v>
      </c>
      <c r="K26" s="16">
        <v>3.2457694734600695</v>
      </c>
    </row>
    <row r="27" spans="2:11" s="6" customFormat="1" ht="10.5" customHeight="1">
      <c r="B27" s="11" t="s">
        <v>23</v>
      </c>
      <c r="C27" s="16">
        <v>88.257256331</v>
      </c>
      <c r="D27" s="15">
        <v>33.04741612671142</v>
      </c>
      <c r="E27" s="15">
        <v>28.650062787282156</v>
      </c>
      <c r="F27" s="15">
        <v>22.13435186365921</v>
      </c>
      <c r="G27" s="15">
        <v>18.15768759638728</v>
      </c>
      <c r="H27" s="16">
        <v>1.066804883890704</v>
      </c>
      <c r="I27" s="16">
        <v>3.995230191535115</v>
      </c>
      <c r="J27" s="16">
        <v>-5.92415927332458</v>
      </c>
      <c r="K27" s="16">
        <v>-3.198909008138129</v>
      </c>
    </row>
    <row r="28" spans="2:11" s="6" customFormat="1" ht="10.5" customHeight="1">
      <c r="B28" s="11" t="s">
        <v>32</v>
      </c>
      <c r="C28" s="16">
        <v>28.094852438</v>
      </c>
      <c r="D28" s="15">
        <v>9.702747627586948</v>
      </c>
      <c r="E28" s="15">
        <v>8.064673534467383</v>
      </c>
      <c r="F28" s="15">
        <v>7.259503198036704</v>
      </c>
      <c r="G28" s="15">
        <v>5.78012023988808</v>
      </c>
      <c r="H28" s="16">
        <v>0.63674262990292</v>
      </c>
      <c r="I28" s="16">
        <v>-8.24654596400224</v>
      </c>
      <c r="J28" s="16">
        <v>-2.3811373479912024</v>
      </c>
      <c r="K28" s="16">
        <v>0.6980534148236073</v>
      </c>
    </row>
    <row r="29" spans="2:11" s="6" customFormat="1" ht="10.5" customHeight="1">
      <c r="B29" s="11" t="s">
        <v>21</v>
      </c>
      <c r="C29" s="16">
        <v>12.42603638</v>
      </c>
      <c r="D29" s="15" t="s">
        <v>0</v>
      </c>
      <c r="E29" s="15" t="s">
        <v>0</v>
      </c>
      <c r="F29" s="15" t="s">
        <v>0</v>
      </c>
      <c r="G29" s="15" t="s">
        <v>0</v>
      </c>
      <c r="H29" s="16">
        <v>-4.089664639603141</v>
      </c>
      <c r="I29" s="16">
        <v>-7.854667191731668</v>
      </c>
      <c r="J29" s="16">
        <v>-11.312276746618943</v>
      </c>
      <c r="K29" s="16">
        <v>-5.980762522432636</v>
      </c>
    </row>
    <row r="30" spans="2:11" s="6" customFormat="1" ht="10.5" customHeight="1">
      <c r="B30" s="45" t="s">
        <v>64</v>
      </c>
      <c r="C30" s="15" t="s">
        <v>0</v>
      </c>
      <c r="D30" s="15">
        <v>0.8498820702457568</v>
      </c>
      <c r="E30" s="15" t="s">
        <v>65</v>
      </c>
      <c r="F30" s="15" t="s">
        <v>65</v>
      </c>
      <c r="G30" s="15" t="s">
        <v>65</v>
      </c>
      <c r="H30" s="16" t="s">
        <v>65</v>
      </c>
      <c r="I30" s="16" t="s">
        <v>65</v>
      </c>
      <c r="J30" s="16" t="s">
        <v>65</v>
      </c>
      <c r="K30" s="16" t="s">
        <v>65</v>
      </c>
    </row>
    <row r="31" spans="2:11" s="6" customFormat="1" ht="10.5" customHeight="1">
      <c r="B31" s="11" t="s">
        <v>66</v>
      </c>
      <c r="C31" s="16">
        <v>10.111330244</v>
      </c>
      <c r="D31" s="15">
        <v>1.81711884475008</v>
      </c>
      <c r="E31" s="15">
        <v>2.138067355687055</v>
      </c>
      <c r="F31" s="15">
        <v>2.2457508233242094</v>
      </c>
      <c r="G31" s="15">
        <v>2.0802638036456407</v>
      </c>
      <c r="H31" s="16">
        <v>2.8362240311669007</v>
      </c>
      <c r="I31" s="16">
        <v>-1.8892788042379705</v>
      </c>
      <c r="J31" s="16">
        <v>-3.3071891974658096</v>
      </c>
      <c r="K31" s="16">
        <v>5.677416127005652</v>
      </c>
    </row>
    <row r="32" spans="2:11" s="6" customFormat="1" ht="10.5" customHeight="1">
      <c r="B32" s="11" t="s">
        <v>33</v>
      </c>
      <c r="C32" s="16">
        <v>9.318538552</v>
      </c>
      <c r="D32" s="15">
        <v>0.6434323895231432</v>
      </c>
      <c r="E32" s="15">
        <v>1.042378549235311</v>
      </c>
      <c r="F32" s="15">
        <v>1.2000692771398198</v>
      </c>
      <c r="G32" s="15">
        <v>1.9171580776035881</v>
      </c>
      <c r="H32" s="16">
        <v>11.162843903960894</v>
      </c>
      <c r="I32" s="16">
        <v>0.5285513700780786</v>
      </c>
      <c r="J32" s="16">
        <v>1.4441650861074962</v>
      </c>
      <c r="K32" s="16">
        <v>7.858128391408359</v>
      </c>
    </row>
    <row r="33" spans="2:11" s="6" customFormat="1" ht="10.5" customHeight="1">
      <c r="B33" s="11" t="s">
        <v>67</v>
      </c>
      <c r="C33" s="16">
        <v>7.264006979</v>
      </c>
      <c r="D33" s="15">
        <v>0.09736197265307715</v>
      </c>
      <c r="E33" s="15">
        <v>0.33299521605534965</v>
      </c>
      <c r="F33" s="15">
        <v>2.0369979425760856</v>
      </c>
      <c r="G33" s="15">
        <v>1.4944671396535407</v>
      </c>
      <c r="H33" s="16">
        <v>-0.5327159695437178</v>
      </c>
      <c r="I33" s="16">
        <v>-34.34237844641389</v>
      </c>
      <c r="J33" s="16">
        <v>3.238488578612464</v>
      </c>
      <c r="K33" s="16">
        <v>25.889871240216422</v>
      </c>
    </row>
    <row r="34" spans="2:11" s="6" customFormat="1" ht="10.5" customHeight="1">
      <c r="B34" s="11" t="s">
        <v>55</v>
      </c>
      <c r="C34" s="16">
        <v>7.184563802</v>
      </c>
      <c r="D34" s="15">
        <v>0.5869096898344163</v>
      </c>
      <c r="E34" s="15">
        <v>0.5827006689907493</v>
      </c>
      <c r="F34" s="15">
        <v>0.6802906754306517</v>
      </c>
      <c r="G34" s="15">
        <v>1.4781228247541456</v>
      </c>
      <c r="H34" s="16">
        <v>16.155631852431807</v>
      </c>
      <c r="I34" s="16">
        <v>6.5668330686042165</v>
      </c>
      <c r="J34" s="16">
        <v>-1.9123802918020405</v>
      </c>
      <c r="K34" s="16">
        <v>11.412872356361703</v>
      </c>
    </row>
    <row r="35" spans="2:11" s="6" customFormat="1" ht="10.5" customHeight="1">
      <c r="B35" s="11" t="s">
        <v>34</v>
      </c>
      <c r="C35" s="16">
        <v>6.704954661</v>
      </c>
      <c r="D35" s="15">
        <v>1.5663715300824097</v>
      </c>
      <c r="E35" s="15">
        <v>1.592590870710521</v>
      </c>
      <c r="F35" s="15">
        <v>1.4283274955515408</v>
      </c>
      <c r="G35" s="15">
        <v>1.3794499981483768</v>
      </c>
      <c r="H35" s="16">
        <v>3.4510447988898907</v>
      </c>
      <c r="I35" s="16">
        <v>-8.434346858498865</v>
      </c>
      <c r="J35" s="16">
        <v>6.075073450607893</v>
      </c>
      <c r="K35" s="16">
        <v>12.596285790542417</v>
      </c>
    </row>
    <row r="36" spans="2:11" s="6" customFormat="1" ht="10.5" customHeight="1">
      <c r="B36" s="11" t="s">
        <v>68</v>
      </c>
      <c r="C36" s="16">
        <v>6.699007269</v>
      </c>
      <c r="D36" s="15">
        <v>0.9148008205294464</v>
      </c>
      <c r="E36" s="15">
        <v>1.116211905667906</v>
      </c>
      <c r="F36" s="15">
        <v>1.3052780345429302</v>
      </c>
      <c r="G36" s="15">
        <v>1.3782264059992593</v>
      </c>
      <c r="H36" s="16">
        <v>4.777751714561762</v>
      </c>
      <c r="I36" s="16">
        <v>1.184154417340988</v>
      </c>
      <c r="J36" s="16">
        <v>-2.8651710869412206</v>
      </c>
      <c r="K36" s="16">
        <v>4.46711607641419</v>
      </c>
    </row>
    <row r="37" spans="2:11" s="6" customFormat="1" ht="12" customHeight="1">
      <c r="B37" s="30" t="s">
        <v>24</v>
      </c>
      <c r="C37" s="18">
        <v>350.527510276</v>
      </c>
      <c r="D37" s="17">
        <v>89.4716342358183</v>
      </c>
      <c r="E37" s="17">
        <v>90.80611551802872</v>
      </c>
      <c r="F37" s="17">
        <v>83.53706847851461</v>
      </c>
      <c r="G37" s="17">
        <v>72.11609889231784</v>
      </c>
      <c r="H37" s="18" t="s">
        <v>0</v>
      </c>
      <c r="I37" s="18" t="s">
        <v>0</v>
      </c>
      <c r="J37" s="18" t="s">
        <v>0</v>
      </c>
      <c r="K37" s="18" t="s">
        <v>0</v>
      </c>
    </row>
    <row r="38" spans="2:11" s="6" customFormat="1" ht="3.7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s="6" customFormat="1" ht="12" customHeight="1">
      <c r="B39" s="21" t="s">
        <v>69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2:11" s="6" customFormat="1" ht="9" customHeight="1">
      <c r="B40" s="21" t="s">
        <v>70</v>
      </c>
      <c r="C40" s="21"/>
      <c r="D40" s="21"/>
      <c r="E40" s="21"/>
      <c r="F40" s="21"/>
      <c r="G40" s="21"/>
      <c r="H40" s="21"/>
      <c r="I40" s="21"/>
      <c r="J40" s="21"/>
      <c r="K40" s="21"/>
    </row>
    <row r="41" spans="2:11" s="6" customFormat="1" ht="9" customHeight="1">
      <c r="B41" s="21" t="s">
        <v>71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11" s="6" customFormat="1" ht="3.75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="6" customFormat="1" ht="9" customHeight="1"/>
    <row r="44" s="6" customFormat="1" ht="9" customHeight="1"/>
    <row r="45" s="6" customFormat="1" ht="10.5" customHeight="1"/>
    <row r="46" s="6" customFormat="1" ht="10.5" customHeight="1"/>
    <row r="47" spans="1:13" s="6" customFormat="1" ht="10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6" customFormat="1" ht="10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spans="1:13" ht="9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9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9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9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</sheetData>
  <sheetProtection/>
  <mergeCells count="5">
    <mergeCell ref="B2:K2"/>
    <mergeCell ref="B3:K3"/>
    <mergeCell ref="C4:C5"/>
    <mergeCell ref="D4:G5"/>
    <mergeCell ref="H4:K5"/>
  </mergeCells>
  <conditionalFormatting sqref="F11:G11 D24:E24">
    <cfRule type="cellIs" priority="9" dxfId="126" operator="lessThan" stopIfTrue="1">
      <formula>0</formula>
    </cfRule>
    <cfRule type="cellIs" priority="10" dxfId="126" operator="greaterThan" stopIfTrue="1">
      <formula>100</formula>
    </cfRule>
  </conditionalFormatting>
  <conditionalFormatting sqref="F11:K11 I23:K23 I26:K26 F36:K36">
    <cfRule type="cellIs" priority="8" dxfId="127" operator="equal" stopIfTrue="1">
      <formula>"""-"""</formula>
    </cfRule>
  </conditionalFormatting>
  <conditionalFormatting sqref="F10:G10">
    <cfRule type="cellIs" priority="6" dxfId="126" operator="lessThan" stopIfTrue="1">
      <formula>0</formula>
    </cfRule>
    <cfRule type="cellIs" priority="7" dxfId="126" operator="greaterThan" stopIfTrue="1">
      <formula>100</formula>
    </cfRule>
  </conditionalFormatting>
  <conditionalFormatting sqref="F12:G13">
    <cfRule type="cellIs" priority="4" dxfId="126" operator="lessThan" stopIfTrue="1">
      <formula>0</formula>
    </cfRule>
    <cfRule type="cellIs" priority="5" dxfId="126" operator="greaterThan" stopIfTrue="1">
      <formula>100</formula>
    </cfRule>
  </conditionalFormatting>
  <conditionalFormatting sqref="F36:G36">
    <cfRule type="cellIs" priority="2" dxfId="126" operator="lessThan" stopIfTrue="1">
      <formula>0</formula>
    </cfRule>
    <cfRule type="cellIs" priority="3" dxfId="126" operator="greaterThan" stopIfTrue="1">
      <formula>100</formula>
    </cfRule>
  </conditionalFormatting>
  <conditionalFormatting sqref="I37:K37">
    <cfRule type="cellIs" priority="1" dxfId="127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 transitionEvaluation="1"/>
  <dimension ref="A1:N45"/>
  <sheetViews>
    <sheetView defaultGridColor="0" zoomScalePageLayoutView="0" colorId="22" workbookViewId="0" topLeftCell="A1">
      <selection activeCell="B26" sqref="B26"/>
    </sheetView>
  </sheetViews>
  <sheetFormatPr defaultColWidth="6.7109375" defaultRowHeight="9" customHeight="1"/>
  <cols>
    <col min="1" max="1" width="1.7109375" style="6" customWidth="1"/>
    <col min="2" max="2" width="26.28125" style="6" customWidth="1"/>
    <col min="3" max="3" width="6.7109375" style="6" customWidth="1"/>
    <col min="4" max="11" width="6.421875" style="6" customWidth="1"/>
    <col min="12" max="12" width="1.7109375" style="6" customWidth="1"/>
    <col min="13" max="16384" width="6.7109375" style="6" customWidth="1"/>
  </cols>
  <sheetData>
    <row r="1" spans="1:13" s="35" customFormat="1" ht="15" customHeight="1">
      <c r="A1" s="31"/>
      <c r="B1" s="32" t="s">
        <v>51</v>
      </c>
      <c r="C1" s="33"/>
      <c r="D1" s="33"/>
      <c r="E1" s="33"/>
      <c r="F1" s="33"/>
      <c r="G1" s="33"/>
      <c r="H1" s="33"/>
      <c r="I1" s="33"/>
      <c r="J1" s="33"/>
      <c r="K1" s="33"/>
      <c r="L1" s="31"/>
      <c r="M1" s="34"/>
    </row>
    <row r="2" spans="1:13" s="35" customFormat="1" ht="39" customHeight="1">
      <c r="A2" s="31"/>
      <c r="B2" s="51" t="s">
        <v>107</v>
      </c>
      <c r="C2" s="51"/>
      <c r="D2" s="51"/>
      <c r="E2" s="51"/>
      <c r="F2" s="51"/>
      <c r="G2" s="51"/>
      <c r="H2" s="51"/>
      <c r="I2" s="51"/>
      <c r="J2" s="51"/>
      <c r="K2" s="51"/>
      <c r="L2" s="31"/>
      <c r="M2" s="34"/>
    </row>
    <row r="3" spans="1:13" s="35" customFormat="1" ht="21" customHeight="1">
      <c r="A3" s="31"/>
      <c r="B3" s="52" t="s">
        <v>18</v>
      </c>
      <c r="C3" s="52"/>
      <c r="D3" s="52"/>
      <c r="E3" s="52"/>
      <c r="F3" s="52"/>
      <c r="G3" s="52"/>
      <c r="H3" s="52"/>
      <c r="I3" s="52"/>
      <c r="J3" s="52"/>
      <c r="K3" s="52"/>
      <c r="L3" s="31"/>
      <c r="M3" s="34"/>
    </row>
    <row r="4" spans="1:12" s="3" customFormat="1" ht="10.5" customHeight="1">
      <c r="A4" s="2"/>
      <c r="B4" s="22"/>
      <c r="C4" s="53" t="s">
        <v>7</v>
      </c>
      <c r="D4" s="55" t="s">
        <v>8</v>
      </c>
      <c r="E4" s="56"/>
      <c r="F4" s="56"/>
      <c r="G4" s="56"/>
      <c r="H4" s="53" t="s">
        <v>9</v>
      </c>
      <c r="I4" s="58"/>
      <c r="J4" s="58"/>
      <c r="K4" s="58"/>
      <c r="L4" s="1"/>
    </row>
    <row r="5" spans="1:13" s="3" customFormat="1" ht="10.5" customHeight="1">
      <c r="A5" s="2"/>
      <c r="B5" s="22"/>
      <c r="C5" s="54"/>
      <c r="D5" s="57"/>
      <c r="E5" s="56"/>
      <c r="F5" s="56"/>
      <c r="G5" s="56"/>
      <c r="H5" s="59"/>
      <c r="I5" s="58"/>
      <c r="J5" s="58"/>
      <c r="K5" s="58"/>
      <c r="L5" s="1"/>
      <c r="M5" s="2"/>
    </row>
    <row r="6" spans="1:13" ht="2.25" customHeight="1">
      <c r="A6" s="5"/>
      <c r="B6" s="23"/>
      <c r="C6" s="24"/>
      <c r="D6" s="24"/>
      <c r="E6" s="25"/>
      <c r="F6" s="25"/>
      <c r="G6" s="25"/>
      <c r="H6" s="25"/>
      <c r="I6" s="25"/>
      <c r="J6" s="25"/>
      <c r="K6" s="25"/>
      <c r="L6" s="5"/>
      <c r="M6" s="5"/>
    </row>
    <row r="7" spans="1:13" ht="13.5" customHeight="1">
      <c r="A7" s="5"/>
      <c r="B7" s="7"/>
      <c r="C7" s="50">
        <f>English!C7</f>
        <v>2018</v>
      </c>
      <c r="D7" s="19">
        <f>English!D7</f>
        <v>2000</v>
      </c>
      <c r="E7" s="26">
        <f>English!E7</f>
        <v>2005</v>
      </c>
      <c r="F7" s="26">
        <f>English!F7</f>
        <v>2010</v>
      </c>
      <c r="G7" s="26">
        <f>English!G7</f>
        <v>2018</v>
      </c>
      <c r="H7" s="8" t="str">
        <f>English!H7</f>
        <v>2010-18</v>
      </c>
      <c r="I7" s="26" t="str">
        <f>English!I7</f>
        <v>2016</v>
      </c>
      <c r="J7" s="26" t="str">
        <f>English!J7</f>
        <v>2017</v>
      </c>
      <c r="K7" s="8">
        <f>English!K7</f>
        <v>2018</v>
      </c>
      <c r="L7" s="5"/>
      <c r="M7" s="29"/>
    </row>
    <row r="8" spans="1:13" ht="3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</row>
    <row r="9" spans="2:11" ht="12" customHeight="1">
      <c r="B9" s="9" t="s">
        <v>14</v>
      </c>
      <c r="C9" s="10"/>
      <c r="D9" s="9"/>
      <c r="E9" s="9"/>
      <c r="F9" s="9"/>
      <c r="G9" s="9"/>
      <c r="H9" s="9"/>
      <c r="I9" s="9"/>
      <c r="J9" s="9"/>
      <c r="K9" s="9"/>
    </row>
    <row r="10" spans="2:11" ht="10.5" customHeight="1">
      <c r="B10" s="11" t="s">
        <v>55</v>
      </c>
      <c r="C10" s="13">
        <v>157.848315509</v>
      </c>
      <c r="D10" s="12">
        <v>18.24312520905217</v>
      </c>
      <c r="E10" s="12">
        <v>26.63266672464038</v>
      </c>
      <c r="F10" s="12">
        <v>36.58770096307215</v>
      </c>
      <c r="G10" s="12">
        <v>31.25709218</v>
      </c>
      <c r="H10" s="13">
        <v>2.4736424534564705</v>
      </c>
      <c r="I10" s="13">
        <v>-8.788636314217635</v>
      </c>
      <c r="J10" s="13">
        <v>-0.5508529548564955</v>
      </c>
      <c r="K10" s="13">
        <v>-0.3878876806460818</v>
      </c>
    </row>
    <row r="11" spans="2:11" ht="10.5" customHeight="1">
      <c r="B11" s="11" t="s">
        <v>28</v>
      </c>
      <c r="C11" s="16">
        <v>143.47438634867</v>
      </c>
      <c r="D11" s="15">
        <v>28.681088014189545</v>
      </c>
      <c r="E11" s="15">
        <v>30.97887336191492</v>
      </c>
      <c r="F11" s="15">
        <v>28.379288823966093</v>
      </c>
      <c r="G11" s="15">
        <v>28.41076957399406</v>
      </c>
      <c r="H11" s="16">
        <v>4.525120824893514</v>
      </c>
      <c r="I11" s="16">
        <v>4.475507228336206</v>
      </c>
      <c r="J11" s="16">
        <v>10.22116557069712</v>
      </c>
      <c r="K11" s="16">
        <v>10.591869209892547</v>
      </c>
    </row>
    <row r="12" spans="2:11" ht="10.5" customHeight="1">
      <c r="B12" s="46" t="s">
        <v>110</v>
      </c>
      <c r="C12" s="16">
        <v>34.32969456374</v>
      </c>
      <c r="D12" s="15">
        <v>6.449776695029474</v>
      </c>
      <c r="E12" s="15">
        <v>6.706233556886831</v>
      </c>
      <c r="F12" s="15">
        <v>6.185279528908848</v>
      </c>
      <c r="G12" s="15">
        <v>6.797959319552476</v>
      </c>
      <c r="H12" s="16">
        <v>5.7518310558617225</v>
      </c>
      <c r="I12" s="16">
        <v>0.1586836928335389</v>
      </c>
      <c r="J12" s="16">
        <v>11.591450249189661</v>
      </c>
      <c r="K12" s="16">
        <v>11.721642785988307</v>
      </c>
    </row>
    <row r="13" spans="2:11" ht="10.5" customHeight="1">
      <c r="B13" s="11" t="s">
        <v>57</v>
      </c>
      <c r="C13" s="16">
        <v>32.45</v>
      </c>
      <c r="D13" s="15">
        <v>2.5624841422989557</v>
      </c>
      <c r="E13" s="15">
        <v>2.4742344723249587</v>
      </c>
      <c r="F13" s="15">
        <v>4.186579735537569</v>
      </c>
      <c r="G13" s="15">
        <v>6.425742574257426</v>
      </c>
      <c r="H13" s="16">
        <v>10.260126529196123</v>
      </c>
      <c r="I13" s="16">
        <v>7.764587804997247</v>
      </c>
      <c r="J13" s="16">
        <v>1.899799395080759</v>
      </c>
      <c r="K13" s="16">
        <v>11.080949428900144</v>
      </c>
    </row>
    <row r="14" spans="2:11" ht="10.5" customHeight="1">
      <c r="B14" s="11" t="s">
        <v>58</v>
      </c>
      <c r="C14" s="16">
        <v>31.5</v>
      </c>
      <c r="D14" s="15">
        <v>0.9210833747656612</v>
      </c>
      <c r="E14" s="15">
        <v>1.680872588997507</v>
      </c>
      <c r="F14" s="15">
        <v>2.928135804981698</v>
      </c>
      <c r="G14" s="15">
        <v>6.237623762376238</v>
      </c>
      <c r="H14" s="16">
        <v>14.871948311939986</v>
      </c>
      <c r="I14" s="16">
        <v>4.813569667013451</v>
      </c>
      <c r="J14" s="16">
        <v>20.76522571770585</v>
      </c>
      <c r="K14" s="16">
        <v>13.382826608494792</v>
      </c>
    </row>
    <row r="15" spans="2:11" ht="10.5" customHeight="1">
      <c r="B15" s="11" t="s">
        <v>20</v>
      </c>
      <c r="C15" s="16">
        <v>16.61264303178</v>
      </c>
      <c r="D15" s="15">
        <v>3.0165884608352576</v>
      </c>
      <c r="E15" s="15">
        <v>3.138261160665662</v>
      </c>
      <c r="F15" s="15">
        <v>3.164801494614201</v>
      </c>
      <c r="G15" s="15">
        <v>3.2896322835207923</v>
      </c>
      <c r="H15" s="16">
        <v>5.017240431208236</v>
      </c>
      <c r="I15" s="16">
        <v>-0.9894993680488295</v>
      </c>
      <c r="J15" s="16">
        <v>2.3326457296361403</v>
      </c>
      <c r="K15" s="16">
        <v>-10.765804778672516</v>
      </c>
    </row>
    <row r="16" spans="2:11" ht="10.5" customHeight="1">
      <c r="B16" s="11" t="s">
        <v>29</v>
      </c>
      <c r="C16" s="16">
        <v>15.667863939</v>
      </c>
      <c r="D16" s="15">
        <v>3.3041594509598657</v>
      </c>
      <c r="E16" s="15">
        <v>4.249412674205332</v>
      </c>
      <c r="F16" s="15">
        <v>3.5962640000297426</v>
      </c>
      <c r="G16" s="15">
        <v>3.1025473146534654</v>
      </c>
      <c r="H16" s="16">
        <v>2.5991701226318</v>
      </c>
      <c r="I16" s="16">
        <v>-0.4847465159429576</v>
      </c>
      <c r="J16" s="16">
        <v>0.353818842491882</v>
      </c>
      <c r="K16" s="16">
        <v>3.75566439915207</v>
      </c>
    </row>
    <row r="17" spans="2:11" ht="10.5" customHeight="1">
      <c r="B17" s="11" t="s">
        <v>21</v>
      </c>
      <c r="C17" s="16">
        <v>13.859476176</v>
      </c>
      <c r="D17" s="15" t="s">
        <v>0</v>
      </c>
      <c r="E17" s="15" t="s">
        <v>0</v>
      </c>
      <c r="F17" s="15" t="s">
        <v>0</v>
      </c>
      <c r="G17" s="15" t="s">
        <v>0</v>
      </c>
      <c r="H17" s="16">
        <v>-6.657092321577984</v>
      </c>
      <c r="I17" s="16">
        <v>-14.81349895885149</v>
      </c>
      <c r="J17" s="16">
        <v>-7.636995390248391</v>
      </c>
      <c r="K17" s="16">
        <v>-4.35265594669898</v>
      </c>
    </row>
    <row r="18" spans="2:11" ht="10.5" customHeight="1">
      <c r="B18" s="11" t="s">
        <v>99</v>
      </c>
      <c r="C18" s="16">
        <v>0.036623025729999995</v>
      </c>
      <c r="D18" s="15">
        <v>5.023697627115233</v>
      </c>
      <c r="E18" s="15">
        <v>2.5967702847191516</v>
      </c>
      <c r="F18" s="15">
        <v>0.11753318492005327</v>
      </c>
      <c r="G18" s="15">
        <v>0.007252084302970296</v>
      </c>
      <c r="H18" s="16">
        <v>-26.218363394768794</v>
      </c>
      <c r="I18" s="16">
        <v>-35.09392489235701</v>
      </c>
      <c r="J18" s="16">
        <v>-40.075271729743335</v>
      </c>
      <c r="K18" s="16">
        <v>-10.047295371188337</v>
      </c>
    </row>
    <row r="19" spans="2:11" ht="10.5" customHeight="1">
      <c r="B19" s="11" t="s">
        <v>100</v>
      </c>
      <c r="C19" s="16">
        <v>13.82285315026</v>
      </c>
      <c r="D19" s="15" t="s">
        <v>0</v>
      </c>
      <c r="E19" s="15" t="s">
        <v>0</v>
      </c>
      <c r="F19" s="15" t="s">
        <v>0</v>
      </c>
      <c r="G19" s="15" t="s">
        <v>0</v>
      </c>
      <c r="H19" s="16">
        <v>-6.483697917892195</v>
      </c>
      <c r="I19" s="16">
        <v>-14.697568891078427</v>
      </c>
      <c r="J19" s="16">
        <v>-7.4959039306215285</v>
      </c>
      <c r="K19" s="16">
        <v>-4.3366104082524615</v>
      </c>
    </row>
    <row r="20" spans="2:11" ht="10.5" customHeight="1">
      <c r="B20" s="11" t="s">
        <v>61</v>
      </c>
      <c r="C20" s="16">
        <v>8.927924745</v>
      </c>
      <c r="D20" s="15">
        <v>2.3942739321093494</v>
      </c>
      <c r="E20" s="15">
        <v>1.7808018371317254</v>
      </c>
      <c r="F20" s="15">
        <v>1.922097097773357</v>
      </c>
      <c r="G20" s="15">
        <v>1.76790589009901</v>
      </c>
      <c r="H20" s="16">
        <v>3.4239140462006823</v>
      </c>
      <c r="I20" s="16">
        <v>-1.5707200120762987</v>
      </c>
      <c r="J20" s="16">
        <v>9.895220753208323</v>
      </c>
      <c r="K20" s="16">
        <v>8.696880444617229</v>
      </c>
    </row>
    <row r="21" spans="2:11" ht="10.5" customHeight="1">
      <c r="B21" s="11" t="s">
        <v>87</v>
      </c>
      <c r="C21" s="16">
        <v>8.2</v>
      </c>
      <c r="D21" s="15">
        <v>0.4905599628672449</v>
      </c>
      <c r="E21" s="15">
        <v>0.7936803221186793</v>
      </c>
      <c r="F21" s="15">
        <v>0.8570821366956425</v>
      </c>
      <c r="G21" s="15">
        <v>1.6237623762376239</v>
      </c>
      <c r="H21" s="16">
        <v>13.200408962462685</v>
      </c>
      <c r="I21" s="16">
        <v>12.01675610651507</v>
      </c>
      <c r="J21" s="16">
        <v>8.137109887061111</v>
      </c>
      <c r="K21" s="16">
        <v>14.007371921047485</v>
      </c>
    </row>
    <row r="22" spans="2:11" ht="10.5" customHeight="1">
      <c r="B22" s="11" t="s">
        <v>30</v>
      </c>
      <c r="C22" s="16">
        <v>6.010924859</v>
      </c>
      <c r="D22" s="15">
        <v>4.363964930967102</v>
      </c>
      <c r="E22" s="15">
        <v>1.7977235630075767</v>
      </c>
      <c r="F22" s="15">
        <v>1.3223626113540587</v>
      </c>
      <c r="G22" s="15">
        <v>1.1902821502970296</v>
      </c>
      <c r="H22" s="16">
        <v>3.1449362892917554</v>
      </c>
      <c r="I22" s="16">
        <v>-6.666315561832336</v>
      </c>
      <c r="J22" s="16">
        <v>0.28878808055035066</v>
      </c>
      <c r="K22" s="16">
        <v>4.935469680520765</v>
      </c>
    </row>
    <row r="23" spans="2:11" ht="12" customHeight="1">
      <c r="B23" s="30" t="s">
        <v>31</v>
      </c>
      <c r="C23" s="18">
        <v>420.72868145818006</v>
      </c>
      <c r="D23" s="17">
        <v>69.00102510516038</v>
      </c>
      <c r="E23" s="17">
        <v>76.1232969897259</v>
      </c>
      <c r="F23" s="17">
        <v>83.06184585294457</v>
      </c>
      <c r="G23" s="17">
        <v>83.31261018973862</v>
      </c>
      <c r="H23" s="18" t="s">
        <v>109</v>
      </c>
      <c r="I23" s="18" t="s">
        <v>109</v>
      </c>
      <c r="J23" s="18" t="s">
        <v>109</v>
      </c>
      <c r="K23" s="18" t="s">
        <v>109</v>
      </c>
    </row>
    <row r="24" spans="2:14" ht="12" customHeight="1">
      <c r="B24" s="40" t="s">
        <v>15</v>
      </c>
      <c r="C24" s="41"/>
      <c r="D24" s="42"/>
      <c r="E24" s="42"/>
      <c r="F24" s="42"/>
      <c r="G24" s="42"/>
      <c r="H24" s="43"/>
      <c r="I24" s="43"/>
      <c r="J24" s="43"/>
      <c r="K24" s="43"/>
      <c r="N24" s="29"/>
    </row>
    <row r="25" spans="2:11" ht="10.5" customHeight="1">
      <c r="B25" s="11" t="s">
        <v>28</v>
      </c>
      <c r="C25" s="13">
        <v>203.70269405249</v>
      </c>
      <c r="D25" s="12">
        <v>41.10210713123726</v>
      </c>
      <c r="E25" s="12">
        <v>47.289642564803934</v>
      </c>
      <c r="F25" s="12">
        <v>45.16128021544701</v>
      </c>
      <c r="G25" s="12">
        <v>38.43447057594151</v>
      </c>
      <c r="H25" s="13">
        <v>2.47631324487807</v>
      </c>
      <c r="I25" s="13">
        <v>2.52463220300827</v>
      </c>
      <c r="J25" s="13">
        <v>6.5528441179521835</v>
      </c>
      <c r="K25" s="13">
        <v>2.806269226329916</v>
      </c>
    </row>
    <row r="26" spans="2:11" ht="10.5" customHeight="1">
      <c r="B26" s="46" t="s">
        <v>111</v>
      </c>
      <c r="C26" s="16">
        <v>106.06309081008</v>
      </c>
      <c r="D26" s="15">
        <v>19.56581489897504</v>
      </c>
      <c r="E26" s="15">
        <v>23.367381418488538</v>
      </c>
      <c r="F26" s="15">
        <v>23.928805386159837</v>
      </c>
      <c r="G26" s="15">
        <v>20.01190392643019</v>
      </c>
      <c r="H26" s="16">
        <v>2.2527705743053072</v>
      </c>
      <c r="I26" s="16">
        <v>-0.4359054240629989</v>
      </c>
      <c r="J26" s="16">
        <v>3.493787801864756</v>
      </c>
      <c r="K26" s="16">
        <v>6.986430781756092</v>
      </c>
    </row>
    <row r="27" spans="2:11" ht="10.5" customHeight="1">
      <c r="B27" s="11" t="s">
        <v>30</v>
      </c>
      <c r="C27" s="16">
        <v>91.981108498</v>
      </c>
      <c r="D27" s="15">
        <v>33.05274924578573</v>
      </c>
      <c r="E27" s="15">
        <v>28.652006421565634</v>
      </c>
      <c r="F27" s="15">
        <v>22.09266319555129</v>
      </c>
      <c r="G27" s="15">
        <v>17.35492613169811</v>
      </c>
      <c r="H27" s="16">
        <v>1.4555938952872216</v>
      </c>
      <c r="I27" s="16">
        <v>-5.938678411145881</v>
      </c>
      <c r="J27" s="16">
        <v>0.0976684368613423</v>
      </c>
      <c r="K27" s="16">
        <v>0.7459387074852941</v>
      </c>
    </row>
    <row r="28" spans="2:11" ht="10.5" customHeight="1">
      <c r="B28" s="11" t="s">
        <v>35</v>
      </c>
      <c r="C28" s="16">
        <v>30.29574123617</v>
      </c>
      <c r="D28" s="15">
        <v>9.704313435583785</v>
      </c>
      <c r="E28" s="15">
        <v>8.065220645867559</v>
      </c>
      <c r="F28" s="15">
        <v>7.245830377557681</v>
      </c>
      <c r="G28" s="15">
        <v>5.7161775917301885</v>
      </c>
      <c r="H28" s="16">
        <v>1.5094217897198892</v>
      </c>
      <c r="I28" s="16">
        <v>-2.363401121120612</v>
      </c>
      <c r="J28" s="16">
        <v>0.6932587817795932</v>
      </c>
      <c r="K28" s="16">
        <v>7.819324630046753</v>
      </c>
    </row>
    <row r="29" spans="2:11" ht="10.5" customHeight="1">
      <c r="B29" s="11" t="s">
        <v>21</v>
      </c>
      <c r="C29" s="16">
        <v>12.67358305209</v>
      </c>
      <c r="D29" s="15" t="s">
        <v>0</v>
      </c>
      <c r="E29" s="15" t="s">
        <v>0</v>
      </c>
      <c r="F29" s="15" t="s">
        <v>0</v>
      </c>
      <c r="G29" s="15" t="s">
        <v>0</v>
      </c>
      <c r="H29" s="16">
        <v>-3.3497285990912173</v>
      </c>
      <c r="I29" s="16">
        <v>-11.315714180437563</v>
      </c>
      <c r="J29" s="16">
        <v>-5.980762515318849</v>
      </c>
      <c r="K29" s="16">
        <v>1.992161172877549</v>
      </c>
    </row>
    <row r="30" spans="2:11" ht="10.5" customHeight="1">
      <c r="B30" s="11" t="s">
        <v>104</v>
      </c>
      <c r="C30" s="16" t="s">
        <v>0</v>
      </c>
      <c r="D30" s="15">
        <v>0.8502437732892134</v>
      </c>
      <c r="E30" s="15" t="s">
        <v>0</v>
      </c>
      <c r="F30" s="15" t="s">
        <v>0</v>
      </c>
      <c r="G30" s="15" t="s">
        <v>0</v>
      </c>
      <c r="H30" s="16" t="s">
        <v>0</v>
      </c>
      <c r="I30" s="16" t="s">
        <v>0</v>
      </c>
      <c r="J30" s="16" t="s">
        <v>0</v>
      </c>
      <c r="K30" s="16" t="s">
        <v>0</v>
      </c>
    </row>
    <row r="31" spans="2:11" ht="10.5" customHeight="1">
      <c r="B31" s="11" t="s">
        <v>36</v>
      </c>
      <c r="C31" s="16">
        <v>10.796070959</v>
      </c>
      <c r="D31" s="15">
        <v>0.6435362252220203</v>
      </c>
      <c r="E31" s="15">
        <v>1.0424492647063277</v>
      </c>
      <c r="F31" s="15">
        <v>1.1978090216731427</v>
      </c>
      <c r="G31" s="15">
        <v>2.036994520566038</v>
      </c>
      <c r="H31" s="16">
        <v>11.738913810419271</v>
      </c>
      <c r="I31" s="16">
        <v>1.4441650861074962</v>
      </c>
      <c r="J31" s="16">
        <v>7.858128391408359</v>
      </c>
      <c r="K31" s="16">
        <v>15.85583832437849</v>
      </c>
    </row>
    <row r="32" spans="2:11" ht="10.5" customHeight="1">
      <c r="B32" s="11" t="s">
        <v>89</v>
      </c>
      <c r="C32" s="16">
        <v>10.574213595989999</v>
      </c>
      <c r="D32" s="15">
        <v>1.8174120873786133</v>
      </c>
      <c r="E32" s="15">
        <v>2.138212403223033</v>
      </c>
      <c r="F32" s="15">
        <v>2.24152109203127</v>
      </c>
      <c r="G32" s="15">
        <v>1.99513464075283</v>
      </c>
      <c r="H32" s="16">
        <v>3.052334056025008</v>
      </c>
      <c r="I32" s="16">
        <v>-3.3071891974658096</v>
      </c>
      <c r="J32" s="16">
        <v>5.332809513625669</v>
      </c>
      <c r="K32" s="16">
        <v>4.920004751928886</v>
      </c>
    </row>
    <row r="33" spans="2:11" ht="10.5" customHeight="1">
      <c r="B33" s="11" t="s">
        <v>55</v>
      </c>
      <c r="C33" s="16">
        <v>8.266568172</v>
      </c>
      <c r="D33" s="15">
        <v>0.587004404024771</v>
      </c>
      <c r="E33" s="15">
        <v>0.5827401996893613</v>
      </c>
      <c r="F33" s="15">
        <v>0.6790093904687231</v>
      </c>
      <c r="G33" s="15">
        <v>1.559729843773585</v>
      </c>
      <c r="H33" s="16">
        <v>16.01812980654018</v>
      </c>
      <c r="I33" s="16">
        <v>-1.9123802918020405</v>
      </c>
      <c r="J33" s="16">
        <v>12.705451762043008</v>
      </c>
      <c r="K33" s="16">
        <v>13.740541781090787</v>
      </c>
    </row>
    <row r="34" spans="2:11" ht="10.5" customHeight="1">
      <c r="B34" s="11" t="s">
        <v>90</v>
      </c>
      <c r="C34" s="16">
        <v>7.7927002675</v>
      </c>
      <c r="D34" s="15">
        <v>0.09737768471333258</v>
      </c>
      <c r="E34" s="15">
        <v>0.33301780661380553</v>
      </c>
      <c r="F34" s="15">
        <v>2.033161384284808</v>
      </c>
      <c r="G34" s="15">
        <v>1.4703208051886791</v>
      </c>
      <c r="H34" s="16">
        <v>0.41167031688258415</v>
      </c>
      <c r="I34" s="16">
        <v>3.238488578612464</v>
      </c>
      <c r="J34" s="16">
        <v>25.88992810203783</v>
      </c>
      <c r="K34" s="16">
        <v>7.2782111888151535</v>
      </c>
    </row>
    <row r="35" spans="2:11" ht="10.5" customHeight="1">
      <c r="B35" s="11" t="s">
        <v>37</v>
      </c>
      <c r="C35" s="16">
        <v>7.538067225</v>
      </c>
      <c r="D35" s="15">
        <v>1.566624307662736</v>
      </c>
      <c r="E35" s="15">
        <v>1.5926989128547515</v>
      </c>
      <c r="F35" s="15">
        <v>1.4256373299989986</v>
      </c>
      <c r="G35" s="15">
        <v>1.4222768349056603</v>
      </c>
      <c r="H35" s="16">
        <v>4.53242968377805</v>
      </c>
      <c r="I35" s="16">
        <v>6.075073450607893</v>
      </c>
      <c r="J35" s="16">
        <v>12.448484357160417</v>
      </c>
      <c r="K35" s="16">
        <v>12.573098326598519</v>
      </c>
    </row>
    <row r="36" spans="2:11" ht="10.5" customHeight="1">
      <c r="B36" s="11" t="s">
        <v>68</v>
      </c>
      <c r="C36" s="16">
        <v>7.08249840219</v>
      </c>
      <c r="D36" s="15">
        <v>0.9149484490667718</v>
      </c>
      <c r="E36" s="15">
        <v>1.116287630029964</v>
      </c>
      <c r="F36" s="15">
        <v>1.3028196249583262</v>
      </c>
      <c r="G36" s="15">
        <v>1.336320453243396</v>
      </c>
      <c r="H36" s="16">
        <v>4.89564329368628</v>
      </c>
      <c r="I36" s="16">
        <v>-2.8651710869412206</v>
      </c>
      <c r="J36" s="16">
        <v>7.556439949278748</v>
      </c>
      <c r="K36" s="16">
        <v>2.687888294374119</v>
      </c>
    </row>
    <row r="37" spans="2:11" ht="12" customHeight="1">
      <c r="B37" s="30" t="s">
        <v>31</v>
      </c>
      <c r="C37" s="18">
        <v>378.02966240833996</v>
      </c>
      <c r="D37" s="17">
        <v>90.33631674396423</v>
      </c>
      <c r="E37" s="17">
        <v>90.81227584935436</v>
      </c>
      <c r="F37" s="17">
        <v>83.37973163197125</v>
      </c>
      <c r="G37" s="17">
        <v>71.32635139780001</v>
      </c>
      <c r="H37" s="18" t="s">
        <v>109</v>
      </c>
      <c r="I37" s="18" t="s">
        <v>109</v>
      </c>
      <c r="J37" s="18" t="s">
        <v>109</v>
      </c>
      <c r="K37" s="18" t="s">
        <v>109</v>
      </c>
    </row>
    <row r="38" spans="2:11" ht="3.7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2" customHeight="1">
      <c r="B39" s="21" t="s">
        <v>106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2:11" ht="9" customHeight="1">
      <c r="B40" s="21" t="s">
        <v>92</v>
      </c>
      <c r="C40" s="21"/>
      <c r="D40" s="21"/>
      <c r="E40" s="21"/>
      <c r="F40" s="21"/>
      <c r="G40" s="21"/>
      <c r="H40" s="21"/>
      <c r="I40" s="21"/>
      <c r="J40" s="21"/>
      <c r="K40" s="21"/>
    </row>
    <row r="41" spans="2:11" ht="9" customHeight="1">
      <c r="B41" s="21" t="s">
        <v>93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11" ht="3.75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4" spans="2:11" ht="10.5" customHeight="1">
      <c r="B44" s="14"/>
      <c r="C44" s="16"/>
      <c r="D44" s="15"/>
      <c r="E44" s="15"/>
      <c r="F44" s="15"/>
      <c r="G44" s="15"/>
      <c r="H44" s="16"/>
      <c r="I44" s="16"/>
      <c r="J44" s="16"/>
      <c r="K44" s="16"/>
    </row>
    <row r="45" spans="2:11" ht="10.5" customHeight="1">
      <c r="B45" s="14"/>
      <c r="C45" s="16"/>
      <c r="D45" s="15"/>
      <c r="E45" s="15"/>
      <c r="F45" s="15"/>
      <c r="G45" s="15"/>
      <c r="H45" s="16"/>
      <c r="I45" s="16"/>
      <c r="J45" s="16"/>
      <c r="K45" s="16"/>
    </row>
  </sheetData>
  <sheetProtection/>
  <mergeCells count="5">
    <mergeCell ref="B2:K2"/>
    <mergeCell ref="B3:K3"/>
    <mergeCell ref="D4:G5"/>
    <mergeCell ref="C4:C5"/>
    <mergeCell ref="H4:K5"/>
  </mergeCells>
  <conditionalFormatting sqref="F11:G11 D24:E24">
    <cfRule type="cellIs" priority="18" dxfId="126" operator="lessThan" stopIfTrue="1">
      <formula>0</formula>
    </cfRule>
    <cfRule type="cellIs" priority="19" dxfId="126" operator="greaterThan" stopIfTrue="1">
      <formula>100</formula>
    </cfRule>
  </conditionalFormatting>
  <conditionalFormatting sqref="F11:K11 J26:K26 J35:K35 F37:G37">
    <cfRule type="cellIs" priority="17" dxfId="127" operator="equal" stopIfTrue="1">
      <formula>"""-"""</formula>
    </cfRule>
  </conditionalFormatting>
  <conditionalFormatting sqref="F10:G10">
    <cfRule type="cellIs" priority="15" dxfId="126" operator="lessThan" stopIfTrue="1">
      <formula>0</formula>
    </cfRule>
    <cfRule type="cellIs" priority="16" dxfId="126" operator="greaterThan" stopIfTrue="1">
      <formula>100</formula>
    </cfRule>
  </conditionalFormatting>
  <conditionalFormatting sqref="F12:G13">
    <cfRule type="cellIs" priority="13" dxfId="126" operator="lessThan" stopIfTrue="1">
      <formula>0</formula>
    </cfRule>
    <cfRule type="cellIs" priority="14" dxfId="126" operator="greaterThan" stopIfTrue="1">
      <formula>100</formula>
    </cfRule>
  </conditionalFormatting>
  <conditionalFormatting sqref="F36:G36">
    <cfRule type="cellIs" priority="3" dxfId="126" operator="lessThan" stopIfTrue="1">
      <formula>0</formula>
    </cfRule>
    <cfRule type="cellIs" priority="4" dxfId="126" operator="greaterThan" stopIfTrue="1">
      <formula>100</formula>
    </cfRule>
  </conditionalFormatting>
  <conditionalFormatting sqref="F37:G37">
    <cfRule type="cellIs" priority="1" dxfId="126" operator="lessThan" stopIfTrue="1">
      <formula>0</formula>
    </cfRule>
    <cfRule type="cellIs" priority="2" dxfId="126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 transitionEvaluation="1"/>
  <dimension ref="A1:N46"/>
  <sheetViews>
    <sheetView defaultGridColor="0" zoomScalePageLayoutView="0" colorId="22" workbookViewId="0" topLeftCell="A1">
      <selection activeCell="B26" sqref="B26"/>
    </sheetView>
  </sheetViews>
  <sheetFormatPr defaultColWidth="6.7109375" defaultRowHeight="9" customHeight="1"/>
  <cols>
    <col min="1" max="1" width="1.7109375" style="6" customWidth="1"/>
    <col min="2" max="2" width="26.28125" style="6" customWidth="1"/>
    <col min="3" max="3" width="6.7109375" style="6" customWidth="1"/>
    <col min="4" max="11" width="6.421875" style="6" customWidth="1"/>
    <col min="12" max="12" width="1.7109375" style="6" customWidth="1"/>
    <col min="13" max="16384" width="6.7109375" style="6" customWidth="1"/>
  </cols>
  <sheetData>
    <row r="1" spans="1:13" s="35" customFormat="1" ht="15" customHeight="1">
      <c r="A1" s="31"/>
      <c r="B1" s="32" t="s">
        <v>50</v>
      </c>
      <c r="C1" s="33"/>
      <c r="D1" s="33"/>
      <c r="E1" s="33"/>
      <c r="F1" s="33"/>
      <c r="G1" s="33"/>
      <c r="H1" s="33"/>
      <c r="I1" s="33"/>
      <c r="J1" s="33"/>
      <c r="K1" s="33"/>
      <c r="L1" s="31"/>
      <c r="M1" s="34"/>
    </row>
    <row r="2" spans="1:13" s="35" customFormat="1" ht="39" customHeight="1">
      <c r="A2" s="31"/>
      <c r="B2" s="51" t="s">
        <v>108</v>
      </c>
      <c r="C2" s="51"/>
      <c r="D2" s="51"/>
      <c r="E2" s="51"/>
      <c r="F2" s="51"/>
      <c r="G2" s="51"/>
      <c r="H2" s="51"/>
      <c r="I2" s="51"/>
      <c r="J2" s="51"/>
      <c r="K2" s="51"/>
      <c r="L2" s="31"/>
      <c r="M2" s="34"/>
    </row>
    <row r="3" spans="1:13" s="35" customFormat="1" ht="21" customHeight="1">
      <c r="A3" s="31"/>
      <c r="B3" s="52" t="s">
        <v>17</v>
      </c>
      <c r="C3" s="52"/>
      <c r="D3" s="52"/>
      <c r="E3" s="52"/>
      <c r="F3" s="52"/>
      <c r="G3" s="52"/>
      <c r="H3" s="52"/>
      <c r="I3" s="52"/>
      <c r="J3" s="52"/>
      <c r="K3" s="52"/>
      <c r="L3" s="31"/>
      <c r="M3" s="34"/>
    </row>
    <row r="4" spans="1:12" s="3" customFormat="1" ht="10.5" customHeight="1">
      <c r="A4" s="2"/>
      <c r="B4" s="22"/>
      <c r="C4" s="53" t="s">
        <v>4</v>
      </c>
      <c r="D4" s="55" t="s">
        <v>5</v>
      </c>
      <c r="E4" s="56"/>
      <c r="F4" s="56"/>
      <c r="G4" s="56"/>
      <c r="H4" s="53" t="s">
        <v>6</v>
      </c>
      <c r="I4" s="58"/>
      <c r="J4" s="58"/>
      <c r="K4" s="58"/>
      <c r="L4" s="1"/>
    </row>
    <row r="5" spans="1:13" s="3" customFormat="1" ht="10.5" customHeight="1">
      <c r="A5" s="2"/>
      <c r="B5" s="22"/>
      <c r="C5" s="54" t="s">
        <v>4</v>
      </c>
      <c r="D5" s="57"/>
      <c r="E5" s="56"/>
      <c r="F5" s="56"/>
      <c r="G5" s="56"/>
      <c r="H5" s="59"/>
      <c r="I5" s="58"/>
      <c r="J5" s="58"/>
      <c r="K5" s="58"/>
      <c r="L5" s="1"/>
      <c r="M5" s="2"/>
    </row>
    <row r="6" spans="1:13" ht="2.25" customHeight="1">
      <c r="A6" s="5"/>
      <c r="B6" s="23"/>
      <c r="C6" s="24"/>
      <c r="D6" s="24"/>
      <c r="E6" s="25"/>
      <c r="F6" s="25"/>
      <c r="G6" s="25"/>
      <c r="H6" s="25"/>
      <c r="I6" s="25"/>
      <c r="J6" s="25"/>
      <c r="K6" s="25"/>
      <c r="L6" s="5"/>
      <c r="M6" s="5"/>
    </row>
    <row r="7" spans="1:12" ht="13.5" customHeight="1">
      <c r="A7" s="5"/>
      <c r="B7" s="7"/>
      <c r="C7" s="50">
        <f>English!C7</f>
        <v>2018</v>
      </c>
      <c r="D7" s="19">
        <f>English!D7</f>
        <v>2000</v>
      </c>
      <c r="E7" s="26">
        <f>English!E7</f>
        <v>2005</v>
      </c>
      <c r="F7" s="26">
        <f>English!F7</f>
        <v>2010</v>
      </c>
      <c r="G7" s="26">
        <f>English!G7</f>
        <v>2018</v>
      </c>
      <c r="H7" s="8" t="str">
        <f>English!H7</f>
        <v>2010-18</v>
      </c>
      <c r="I7" s="26" t="str">
        <f>English!I7</f>
        <v>2016</v>
      </c>
      <c r="J7" s="26" t="str">
        <f>English!J7</f>
        <v>2017</v>
      </c>
      <c r="K7" s="8">
        <f>English!K7</f>
        <v>2018</v>
      </c>
      <c r="L7" s="5"/>
    </row>
    <row r="8" spans="1:13" ht="3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</row>
    <row r="9" spans="2:11" ht="12" customHeight="1">
      <c r="B9" s="9" t="s">
        <v>12</v>
      </c>
      <c r="C9" s="10"/>
      <c r="D9" s="9"/>
      <c r="E9" s="9"/>
      <c r="F9" s="9"/>
      <c r="G9" s="9"/>
      <c r="H9" s="9"/>
      <c r="I9" s="9"/>
      <c r="J9" s="9"/>
      <c r="K9" s="9"/>
    </row>
    <row r="10" spans="2:11" ht="10.5" customHeight="1">
      <c r="B10" s="11" t="s">
        <v>73</v>
      </c>
      <c r="C10" s="13">
        <v>157.848315509</v>
      </c>
      <c r="D10" s="12">
        <v>18.24312520905217</v>
      </c>
      <c r="E10" s="12">
        <v>26.63266672464038</v>
      </c>
      <c r="F10" s="12">
        <v>36.58770096307215</v>
      </c>
      <c r="G10" s="12">
        <v>31.25709218</v>
      </c>
      <c r="H10" s="13">
        <v>2.4736424534564705</v>
      </c>
      <c r="I10" s="13">
        <v>-8.788636314217635</v>
      </c>
      <c r="J10" s="13">
        <v>-0.5508529548564955</v>
      </c>
      <c r="K10" s="13">
        <v>-0.3878876806460818</v>
      </c>
    </row>
    <row r="11" spans="2:11" ht="10.5" customHeight="1">
      <c r="B11" s="11" t="s">
        <v>25</v>
      </c>
      <c r="C11" s="16">
        <v>143.47438634867</v>
      </c>
      <c r="D11" s="15">
        <v>28.681088014189545</v>
      </c>
      <c r="E11" s="15">
        <v>30.97887336191492</v>
      </c>
      <c r="F11" s="15">
        <v>28.379288823966093</v>
      </c>
      <c r="G11" s="15">
        <v>28.41076957399406</v>
      </c>
      <c r="H11" s="16">
        <v>4.525120824893514</v>
      </c>
      <c r="I11" s="16">
        <v>4.475507228336206</v>
      </c>
      <c r="J11" s="16">
        <v>10.22116557069712</v>
      </c>
      <c r="K11" s="16">
        <v>10.591869209892547</v>
      </c>
    </row>
    <row r="12" spans="2:11" ht="10.5" customHeight="1">
      <c r="B12" s="46" t="s">
        <v>112</v>
      </c>
      <c r="C12" s="16">
        <v>34.32969456374</v>
      </c>
      <c r="D12" s="15">
        <v>6.449776695029474</v>
      </c>
      <c r="E12" s="15">
        <v>6.706233556886831</v>
      </c>
      <c r="F12" s="15">
        <v>6.185279528908848</v>
      </c>
      <c r="G12" s="15">
        <v>6.797959319552476</v>
      </c>
      <c r="H12" s="16">
        <v>5.7518310558617225</v>
      </c>
      <c r="I12" s="16">
        <v>0.1586836928335389</v>
      </c>
      <c r="J12" s="16">
        <v>11.591450249189661</v>
      </c>
      <c r="K12" s="16">
        <v>11.721642785988307</v>
      </c>
    </row>
    <row r="13" spans="2:11" ht="10.5" customHeight="1">
      <c r="B13" s="11" t="s">
        <v>57</v>
      </c>
      <c r="C13" s="16">
        <v>32.45</v>
      </c>
      <c r="D13" s="15">
        <v>2.5624841422989557</v>
      </c>
      <c r="E13" s="15">
        <v>2.4742344723249587</v>
      </c>
      <c r="F13" s="15">
        <v>4.186579735537569</v>
      </c>
      <c r="G13" s="15">
        <v>6.425742574257426</v>
      </c>
      <c r="H13" s="16">
        <v>10.260126529196123</v>
      </c>
      <c r="I13" s="16">
        <v>7.764587804997247</v>
      </c>
      <c r="J13" s="16">
        <v>1.899799395080759</v>
      </c>
      <c r="K13" s="16">
        <v>11.080949428900144</v>
      </c>
    </row>
    <row r="14" spans="2:11" ht="10.5" customHeight="1">
      <c r="B14" s="11" t="s">
        <v>58</v>
      </c>
      <c r="C14" s="16">
        <v>31.5</v>
      </c>
      <c r="D14" s="15">
        <v>0.9210833747656612</v>
      </c>
      <c r="E14" s="15">
        <v>1.680872588997507</v>
      </c>
      <c r="F14" s="15">
        <v>2.928135804981698</v>
      </c>
      <c r="G14" s="15">
        <v>6.237623762376238</v>
      </c>
      <c r="H14" s="16">
        <v>14.871948311939986</v>
      </c>
      <c r="I14" s="16">
        <v>4.813569667013451</v>
      </c>
      <c r="J14" s="16">
        <v>20.76522571770585</v>
      </c>
      <c r="K14" s="16">
        <v>13.382826608494792</v>
      </c>
    </row>
    <row r="15" spans="2:11" ht="10.5" customHeight="1">
      <c r="B15" s="11" t="s">
        <v>38</v>
      </c>
      <c r="C15" s="16">
        <v>16.61264303178</v>
      </c>
      <c r="D15" s="15">
        <v>3.0165884608352576</v>
      </c>
      <c r="E15" s="15">
        <v>3.138261160665662</v>
      </c>
      <c r="F15" s="15">
        <v>3.164801494614201</v>
      </c>
      <c r="G15" s="15">
        <v>3.2896322835207923</v>
      </c>
      <c r="H15" s="16">
        <v>5.017240431208236</v>
      </c>
      <c r="I15" s="16">
        <v>-0.9894993680488295</v>
      </c>
      <c r="J15" s="16">
        <v>2.3326457296361403</v>
      </c>
      <c r="K15" s="16">
        <v>-10.765804778672516</v>
      </c>
    </row>
    <row r="16" spans="2:11" ht="10.5" customHeight="1">
      <c r="B16" s="11" t="s">
        <v>40</v>
      </c>
      <c r="C16" s="16">
        <v>15.667863939</v>
      </c>
      <c r="D16" s="15">
        <v>3.3041594509598657</v>
      </c>
      <c r="E16" s="15">
        <v>4.249412674205332</v>
      </c>
      <c r="F16" s="15">
        <v>3.5962640000297426</v>
      </c>
      <c r="G16" s="15">
        <v>3.1025473146534654</v>
      </c>
      <c r="H16" s="16">
        <v>2.5991701226318</v>
      </c>
      <c r="I16" s="16">
        <v>-0.4847465159429576</v>
      </c>
      <c r="J16" s="16">
        <v>0.353818842491882</v>
      </c>
      <c r="K16" s="16">
        <v>3.75566439915207</v>
      </c>
    </row>
    <row r="17" spans="2:11" ht="10.5" customHeight="1">
      <c r="B17" s="11" t="s">
        <v>39</v>
      </c>
      <c r="C17" s="16">
        <v>13.859476176</v>
      </c>
      <c r="D17" s="15" t="s">
        <v>0</v>
      </c>
      <c r="E17" s="15" t="s">
        <v>0</v>
      </c>
      <c r="F17" s="15" t="s">
        <v>0</v>
      </c>
      <c r="G17" s="15" t="s">
        <v>0</v>
      </c>
      <c r="H17" s="16">
        <v>-6.657092321577984</v>
      </c>
      <c r="I17" s="16">
        <v>-14.81349895885149</v>
      </c>
      <c r="J17" s="16">
        <v>-7.636995390248391</v>
      </c>
      <c r="K17" s="16">
        <v>-4.35265594669898</v>
      </c>
    </row>
    <row r="18" spans="2:11" ht="10.5" customHeight="1">
      <c r="B18" s="11" t="s">
        <v>97</v>
      </c>
      <c r="C18" s="16">
        <v>0.036623025729999995</v>
      </c>
      <c r="D18" s="15">
        <v>5.023697627115233</v>
      </c>
      <c r="E18" s="15">
        <v>2.5967702847191516</v>
      </c>
      <c r="F18" s="15">
        <v>0.11753318492005327</v>
      </c>
      <c r="G18" s="15">
        <v>0.007252084302970296</v>
      </c>
      <c r="H18" s="16">
        <v>-26.218363394768794</v>
      </c>
      <c r="I18" s="16">
        <v>-35.09392489235701</v>
      </c>
      <c r="J18" s="16">
        <v>-40.075271729743335</v>
      </c>
      <c r="K18" s="16">
        <v>-10.047295371188337</v>
      </c>
    </row>
    <row r="19" spans="2:11" ht="10.5" customHeight="1">
      <c r="B19" s="11" t="s">
        <v>98</v>
      </c>
      <c r="C19" s="16">
        <v>13.82285315026</v>
      </c>
      <c r="D19" s="15" t="s">
        <v>0</v>
      </c>
      <c r="E19" s="15" t="s">
        <v>0</v>
      </c>
      <c r="F19" s="15" t="s">
        <v>0</v>
      </c>
      <c r="G19" s="15" t="s">
        <v>0</v>
      </c>
      <c r="H19" s="16">
        <v>-6.483697917892195</v>
      </c>
      <c r="I19" s="16">
        <v>-14.697568891078427</v>
      </c>
      <c r="J19" s="16">
        <v>-7.4959039306215285</v>
      </c>
      <c r="K19" s="16">
        <v>-4.3366104082524615</v>
      </c>
    </row>
    <row r="20" spans="2:11" ht="10.5" customHeight="1">
      <c r="B20" s="11" t="s">
        <v>76</v>
      </c>
      <c r="C20" s="16">
        <v>8.927924745</v>
      </c>
      <c r="D20" s="15">
        <v>2.3942739321093494</v>
      </c>
      <c r="E20" s="15">
        <v>1.7808018371317254</v>
      </c>
      <c r="F20" s="15">
        <v>1.922097097773357</v>
      </c>
      <c r="G20" s="15">
        <v>1.76790589009901</v>
      </c>
      <c r="H20" s="16">
        <v>3.4239140462006823</v>
      </c>
      <c r="I20" s="16">
        <v>-1.5707200120762987</v>
      </c>
      <c r="J20" s="16">
        <v>9.895220753208323</v>
      </c>
      <c r="K20" s="16">
        <v>8.696880444617229</v>
      </c>
    </row>
    <row r="21" spans="2:11" ht="10.5" customHeight="1">
      <c r="B21" s="11" t="s">
        <v>77</v>
      </c>
      <c r="C21" s="16">
        <v>8.2</v>
      </c>
      <c r="D21" s="15">
        <v>0.4905599628672449</v>
      </c>
      <c r="E21" s="15">
        <v>0.7936803221186793</v>
      </c>
      <c r="F21" s="15">
        <v>0.8570821366956425</v>
      </c>
      <c r="G21" s="15">
        <v>1.6237623762376239</v>
      </c>
      <c r="H21" s="16">
        <v>13.200408962462685</v>
      </c>
      <c r="I21" s="16">
        <v>12.01675610651507</v>
      </c>
      <c r="J21" s="16">
        <v>8.137109887061111</v>
      </c>
      <c r="K21" s="16">
        <v>14.007371921047485</v>
      </c>
    </row>
    <row r="22" spans="2:11" ht="10.5" customHeight="1">
      <c r="B22" s="11" t="s">
        <v>26</v>
      </c>
      <c r="C22" s="16">
        <v>6.010924859</v>
      </c>
      <c r="D22" s="15">
        <v>4.363964930967102</v>
      </c>
      <c r="E22" s="15">
        <v>1.7977235630075767</v>
      </c>
      <c r="F22" s="15">
        <v>1.3223626113540587</v>
      </c>
      <c r="G22" s="15">
        <v>1.1902821502970296</v>
      </c>
      <c r="H22" s="16">
        <v>3.1449362892917554</v>
      </c>
      <c r="I22" s="16">
        <v>-6.666315561832336</v>
      </c>
      <c r="J22" s="16">
        <v>0.28878808055035066</v>
      </c>
      <c r="K22" s="16">
        <v>4.935469680520765</v>
      </c>
    </row>
    <row r="23" spans="2:11" ht="12" customHeight="1">
      <c r="B23" s="30" t="s">
        <v>27</v>
      </c>
      <c r="C23" s="18">
        <v>420.72868145818006</v>
      </c>
      <c r="D23" s="17">
        <v>69.00102510516038</v>
      </c>
      <c r="E23" s="17">
        <v>76.1232969897259</v>
      </c>
      <c r="F23" s="17">
        <v>83.06184585294457</v>
      </c>
      <c r="G23" s="17">
        <v>83.31261018973862</v>
      </c>
      <c r="H23" s="18" t="s">
        <v>109</v>
      </c>
      <c r="I23" s="18" t="s">
        <v>109</v>
      </c>
      <c r="J23" s="18" t="s">
        <v>109</v>
      </c>
      <c r="K23" s="18" t="s">
        <v>109</v>
      </c>
    </row>
    <row r="24" spans="2:14" ht="12" customHeight="1">
      <c r="B24" s="40" t="s">
        <v>13</v>
      </c>
      <c r="C24" s="41"/>
      <c r="D24" s="42"/>
      <c r="E24" s="42"/>
      <c r="F24" s="42"/>
      <c r="G24" s="42"/>
      <c r="H24" s="43"/>
      <c r="I24" s="43"/>
      <c r="J24" s="43"/>
      <c r="K24" s="43"/>
      <c r="N24" s="29"/>
    </row>
    <row r="25" spans="2:11" ht="10.5" customHeight="1">
      <c r="B25" s="11" t="s">
        <v>25</v>
      </c>
      <c r="C25" s="13">
        <v>203.70269405249</v>
      </c>
      <c r="D25" s="12">
        <v>41.10210713123726</v>
      </c>
      <c r="E25" s="12">
        <v>47.289642564803934</v>
      </c>
      <c r="F25" s="12">
        <v>45.16128021544701</v>
      </c>
      <c r="G25" s="12">
        <v>38.43447057594151</v>
      </c>
      <c r="H25" s="13">
        <v>2.47631324487807</v>
      </c>
      <c r="I25" s="13">
        <v>2.52463220300827</v>
      </c>
      <c r="J25" s="13">
        <v>6.5528441179521835</v>
      </c>
      <c r="K25" s="13">
        <v>2.806269226329916</v>
      </c>
    </row>
    <row r="26" spans="2:11" ht="10.5" customHeight="1">
      <c r="B26" s="46" t="s">
        <v>113</v>
      </c>
      <c r="C26" s="16">
        <v>106.06309081008</v>
      </c>
      <c r="D26" s="15">
        <v>19.56581489897504</v>
      </c>
      <c r="E26" s="15">
        <v>23.367381418488538</v>
      </c>
      <c r="F26" s="15">
        <v>23.928805386159837</v>
      </c>
      <c r="G26" s="15">
        <v>20.01190392643019</v>
      </c>
      <c r="H26" s="16">
        <v>2.2527705743053072</v>
      </c>
      <c r="I26" s="16">
        <v>-0.4359054240629989</v>
      </c>
      <c r="J26" s="16">
        <v>3.493787801864756</v>
      </c>
      <c r="K26" s="16">
        <v>6.986430781756092</v>
      </c>
    </row>
    <row r="27" spans="2:11" ht="10.5" customHeight="1">
      <c r="B27" s="11" t="s">
        <v>26</v>
      </c>
      <c r="C27" s="16">
        <v>91.981108498</v>
      </c>
      <c r="D27" s="15">
        <v>33.05274924578573</v>
      </c>
      <c r="E27" s="15">
        <v>28.652006421565634</v>
      </c>
      <c r="F27" s="15">
        <v>22.09266319555129</v>
      </c>
      <c r="G27" s="15">
        <v>17.35492613169811</v>
      </c>
      <c r="H27" s="16">
        <v>1.4555938952872216</v>
      </c>
      <c r="I27" s="16">
        <v>-5.938678411145881</v>
      </c>
      <c r="J27" s="16">
        <v>0.0976684368613423</v>
      </c>
      <c r="K27" s="16">
        <v>0.7459387074852941</v>
      </c>
    </row>
    <row r="28" spans="2:11" ht="10.5" customHeight="1">
      <c r="B28" s="11" t="s">
        <v>41</v>
      </c>
      <c r="C28" s="16">
        <v>30.29574123617</v>
      </c>
      <c r="D28" s="15">
        <v>9.704313435583785</v>
      </c>
      <c r="E28" s="15">
        <v>8.065220645867559</v>
      </c>
      <c r="F28" s="15">
        <v>7.245830377557681</v>
      </c>
      <c r="G28" s="15">
        <v>5.7161775917301885</v>
      </c>
      <c r="H28" s="16">
        <v>1.5094217897198892</v>
      </c>
      <c r="I28" s="16">
        <v>-2.363401121120612</v>
      </c>
      <c r="J28" s="16">
        <v>0.6932587817795932</v>
      </c>
      <c r="K28" s="16">
        <v>7.819324630046753</v>
      </c>
    </row>
    <row r="29" spans="2:11" ht="10.5" customHeight="1">
      <c r="B29" s="11" t="s">
        <v>39</v>
      </c>
      <c r="C29" s="16">
        <v>12.67358305209</v>
      </c>
      <c r="D29" s="15" t="s">
        <v>0</v>
      </c>
      <c r="E29" s="15" t="s">
        <v>0</v>
      </c>
      <c r="F29" s="15" t="s">
        <v>0</v>
      </c>
      <c r="G29" s="15" t="s">
        <v>0</v>
      </c>
      <c r="H29" s="16">
        <v>-3.3497285990912173</v>
      </c>
      <c r="I29" s="16">
        <v>-11.315714180437563</v>
      </c>
      <c r="J29" s="16">
        <v>-5.980762515318849</v>
      </c>
      <c r="K29" s="16">
        <v>1.992161172877549</v>
      </c>
    </row>
    <row r="30" spans="2:11" ht="10.5" customHeight="1">
      <c r="B30" s="11" t="s">
        <v>103</v>
      </c>
      <c r="C30" s="16" t="s">
        <v>0</v>
      </c>
      <c r="D30" s="15">
        <v>0.8502437732892134</v>
      </c>
      <c r="E30" s="15" t="s">
        <v>0</v>
      </c>
      <c r="F30" s="15" t="s">
        <v>0</v>
      </c>
      <c r="G30" s="15" t="s">
        <v>0</v>
      </c>
      <c r="H30" s="16" t="s">
        <v>0</v>
      </c>
      <c r="I30" s="16" t="s">
        <v>0</v>
      </c>
      <c r="J30" s="16" t="s">
        <v>0</v>
      </c>
      <c r="K30" s="16" t="s">
        <v>0</v>
      </c>
    </row>
    <row r="31" spans="2:11" ht="10.5" customHeight="1">
      <c r="B31" s="11" t="s">
        <v>42</v>
      </c>
      <c r="C31" s="16">
        <v>10.796070959</v>
      </c>
      <c r="D31" s="15">
        <v>0.6435362252220203</v>
      </c>
      <c r="E31" s="15">
        <v>1.0424492647063277</v>
      </c>
      <c r="F31" s="15">
        <v>1.1978090216731427</v>
      </c>
      <c r="G31" s="15">
        <v>2.036994520566038</v>
      </c>
      <c r="H31" s="16">
        <v>11.738913810419271</v>
      </c>
      <c r="I31" s="16">
        <v>1.4441650861074962</v>
      </c>
      <c r="J31" s="16">
        <v>7.858128391408359</v>
      </c>
      <c r="K31" s="16">
        <v>15.85583832437849</v>
      </c>
    </row>
    <row r="32" spans="2:11" ht="10.5" customHeight="1">
      <c r="B32" s="11" t="s">
        <v>66</v>
      </c>
      <c r="C32" s="16">
        <v>10.574213595989999</v>
      </c>
      <c r="D32" s="15">
        <v>1.8174120873786133</v>
      </c>
      <c r="E32" s="15">
        <v>2.138212403223033</v>
      </c>
      <c r="F32" s="15">
        <v>2.24152109203127</v>
      </c>
      <c r="G32" s="15">
        <v>1.99513464075283</v>
      </c>
      <c r="H32" s="16">
        <v>3.052334056025008</v>
      </c>
      <c r="I32" s="16">
        <v>-3.3071891974658096</v>
      </c>
      <c r="J32" s="16">
        <v>5.332809513625669</v>
      </c>
      <c r="K32" s="16">
        <v>4.920004751928886</v>
      </c>
    </row>
    <row r="33" spans="2:11" ht="10.5" customHeight="1">
      <c r="B33" s="11" t="s">
        <v>73</v>
      </c>
      <c r="C33" s="16">
        <v>8.266568172</v>
      </c>
      <c r="D33" s="15">
        <v>0.587004404024771</v>
      </c>
      <c r="E33" s="15">
        <v>0.5827401996893613</v>
      </c>
      <c r="F33" s="15">
        <v>0.6790093904687231</v>
      </c>
      <c r="G33" s="15">
        <v>1.559729843773585</v>
      </c>
      <c r="H33" s="16">
        <v>16.01812980654018</v>
      </c>
      <c r="I33" s="16">
        <v>-1.9123802918020405</v>
      </c>
      <c r="J33" s="16">
        <v>12.705451762043008</v>
      </c>
      <c r="K33" s="16">
        <v>13.740541781090787</v>
      </c>
    </row>
    <row r="34" spans="2:11" ht="10.5" customHeight="1">
      <c r="B34" s="11" t="s">
        <v>79</v>
      </c>
      <c r="C34" s="16">
        <v>7.7927002675</v>
      </c>
      <c r="D34" s="15">
        <v>0.09737768471333258</v>
      </c>
      <c r="E34" s="15">
        <v>0.33301780661380553</v>
      </c>
      <c r="F34" s="15">
        <v>2.033161384284808</v>
      </c>
      <c r="G34" s="15">
        <v>1.4703208051886791</v>
      </c>
      <c r="H34" s="16">
        <v>0.41167031688258415</v>
      </c>
      <c r="I34" s="16">
        <v>3.238488578612464</v>
      </c>
      <c r="J34" s="16">
        <v>25.88992810203783</v>
      </c>
      <c r="K34" s="16">
        <v>7.2782111888151535</v>
      </c>
    </row>
    <row r="35" spans="2:11" ht="10.5" customHeight="1">
      <c r="B35" s="11" t="s">
        <v>43</v>
      </c>
      <c r="C35" s="16">
        <v>7.538067225</v>
      </c>
      <c r="D35" s="15">
        <v>1.566624307662736</v>
      </c>
      <c r="E35" s="15">
        <v>1.5926989128547515</v>
      </c>
      <c r="F35" s="15">
        <v>1.4256373299989986</v>
      </c>
      <c r="G35" s="15">
        <v>1.4222768349056603</v>
      </c>
      <c r="H35" s="16">
        <v>4.53242968377805</v>
      </c>
      <c r="I35" s="16">
        <v>6.075073450607893</v>
      </c>
      <c r="J35" s="16">
        <v>12.448484357160417</v>
      </c>
      <c r="K35" s="16">
        <v>12.573098326598519</v>
      </c>
    </row>
    <row r="36" spans="2:11" ht="10.5" customHeight="1">
      <c r="B36" s="11" t="s">
        <v>80</v>
      </c>
      <c r="C36" s="16">
        <v>7.08249840219</v>
      </c>
      <c r="D36" s="15">
        <v>0.9149484490667718</v>
      </c>
      <c r="E36" s="15">
        <v>1.116287630029964</v>
      </c>
      <c r="F36" s="15">
        <v>1.3028196249583262</v>
      </c>
      <c r="G36" s="15">
        <v>1.336320453243396</v>
      </c>
      <c r="H36" s="16">
        <v>4.89564329368628</v>
      </c>
      <c r="I36" s="16">
        <v>-2.8651710869412206</v>
      </c>
      <c r="J36" s="16">
        <v>7.556439949278748</v>
      </c>
      <c r="K36" s="16">
        <v>2.687888294374119</v>
      </c>
    </row>
    <row r="37" spans="2:11" ht="12" customHeight="1">
      <c r="B37" s="30" t="s">
        <v>27</v>
      </c>
      <c r="C37" s="18">
        <v>378.02966240833996</v>
      </c>
      <c r="D37" s="17">
        <v>90.33631674396423</v>
      </c>
      <c r="E37" s="17">
        <v>90.81227584935436</v>
      </c>
      <c r="F37" s="17">
        <v>83.37973163197125</v>
      </c>
      <c r="G37" s="17">
        <v>71.32635139780001</v>
      </c>
      <c r="H37" s="18" t="s">
        <v>109</v>
      </c>
      <c r="I37" s="18" t="s">
        <v>109</v>
      </c>
      <c r="J37" s="18" t="s">
        <v>109</v>
      </c>
      <c r="K37" s="18" t="s">
        <v>109</v>
      </c>
    </row>
    <row r="38" spans="2:11" ht="3.7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2" customHeight="1">
      <c r="B39" s="21" t="s">
        <v>81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2:11" ht="9" customHeight="1">
      <c r="B40" s="21" t="s">
        <v>82</v>
      </c>
      <c r="C40" s="21"/>
      <c r="D40" s="21"/>
      <c r="E40" s="21"/>
      <c r="F40" s="21"/>
      <c r="G40" s="21"/>
      <c r="H40" s="21"/>
      <c r="I40" s="21"/>
      <c r="J40" s="21"/>
      <c r="K40" s="21"/>
    </row>
    <row r="41" spans="2:11" ht="9" customHeight="1">
      <c r="B41" s="21" t="s">
        <v>83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11" ht="3.75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4" spans="2:11" ht="10.5" customHeight="1">
      <c r="B44" s="14"/>
      <c r="C44" s="16"/>
      <c r="D44" s="15"/>
      <c r="E44" s="15"/>
      <c r="F44" s="15"/>
      <c r="G44" s="15"/>
      <c r="H44" s="16"/>
      <c r="I44" s="16"/>
      <c r="J44" s="16"/>
      <c r="K44" s="16"/>
    </row>
    <row r="45" spans="2:11" ht="10.5" customHeight="1">
      <c r="B45" s="14"/>
      <c r="C45" s="16"/>
      <c r="D45" s="15"/>
      <c r="E45" s="15"/>
      <c r="F45" s="15"/>
      <c r="G45" s="15"/>
      <c r="H45" s="16"/>
      <c r="I45" s="16"/>
      <c r="J45" s="16"/>
      <c r="K45" s="16"/>
    </row>
    <row r="46" spans="2:11" ht="10.5" customHeight="1">
      <c r="B46" s="14"/>
      <c r="C46" s="16"/>
      <c r="D46" s="15"/>
      <c r="E46" s="15"/>
      <c r="F46" s="15"/>
      <c r="G46" s="15"/>
      <c r="H46" s="16"/>
      <c r="I46" s="16"/>
      <c r="J46" s="16"/>
      <c r="K46" s="16"/>
    </row>
  </sheetData>
  <sheetProtection/>
  <mergeCells count="5">
    <mergeCell ref="B2:K2"/>
    <mergeCell ref="B3:K3"/>
    <mergeCell ref="D4:G5"/>
    <mergeCell ref="C4:C5"/>
    <mergeCell ref="H4:K5"/>
  </mergeCells>
  <conditionalFormatting sqref="F11:G11 D24:E24">
    <cfRule type="cellIs" priority="18" dxfId="126" operator="lessThan" stopIfTrue="1">
      <formula>0</formula>
    </cfRule>
    <cfRule type="cellIs" priority="19" dxfId="126" operator="greaterThan" stopIfTrue="1">
      <formula>100</formula>
    </cfRule>
  </conditionalFormatting>
  <conditionalFormatting sqref="F11:K11 J26:K26 F35:K35 F37:G37">
    <cfRule type="cellIs" priority="17" dxfId="127" operator="equal" stopIfTrue="1">
      <formula>"""-"""</formula>
    </cfRule>
  </conditionalFormatting>
  <conditionalFormatting sqref="F10:G10">
    <cfRule type="cellIs" priority="15" dxfId="126" operator="lessThan" stopIfTrue="1">
      <formula>0</formula>
    </cfRule>
    <cfRule type="cellIs" priority="16" dxfId="126" operator="greaterThan" stopIfTrue="1">
      <formula>100</formula>
    </cfRule>
  </conditionalFormatting>
  <conditionalFormatting sqref="F12:G15">
    <cfRule type="cellIs" priority="13" dxfId="126" operator="lessThan" stopIfTrue="1">
      <formula>0</formula>
    </cfRule>
    <cfRule type="cellIs" priority="14" dxfId="126" operator="greaterThan" stopIfTrue="1">
      <formula>100</formula>
    </cfRule>
  </conditionalFormatting>
  <conditionalFormatting sqref="F35:G35">
    <cfRule type="cellIs" priority="5" dxfId="126" operator="lessThan" stopIfTrue="1">
      <formula>0</formula>
    </cfRule>
    <cfRule type="cellIs" priority="6" dxfId="126" operator="greaterThan" stopIfTrue="1">
      <formula>100</formula>
    </cfRule>
  </conditionalFormatting>
  <conditionalFormatting sqref="F36:G36">
    <cfRule type="cellIs" priority="3" dxfId="126" operator="lessThan" stopIfTrue="1">
      <formula>0</formula>
    </cfRule>
    <cfRule type="cellIs" priority="4" dxfId="126" operator="greaterThan" stopIfTrue="1">
      <formula>100</formula>
    </cfRule>
  </conditionalFormatting>
  <conditionalFormatting sqref="F37:G37">
    <cfRule type="cellIs" priority="1" dxfId="126" operator="lessThan" stopIfTrue="1">
      <formula>0</formula>
    </cfRule>
    <cfRule type="cellIs" priority="2" dxfId="126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n285</cp:lastModifiedBy>
  <cp:lastPrinted>2017-04-07T12:25:06Z</cp:lastPrinted>
  <dcterms:created xsi:type="dcterms:W3CDTF">1998-03-05T14:18:11Z</dcterms:created>
  <dcterms:modified xsi:type="dcterms:W3CDTF">2019-09-19T04:18:29Z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-1305764752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-214796185</vt:i4>
  </property>
  <property fmtid="{D5CDD505-2E9C-101B-9397-08002B2CF9AE}" pid="7" name="_ReviewingToolsShownOnce">
    <vt:lpwstr/>
  </property>
</Properties>
</file>